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2020" sheetId="1" r:id="rId1"/>
  </sheets>
  <externalReferences>
    <externalReference r:id="rId2"/>
  </externalReferences>
  <definedNames>
    <definedName name="_xlnm.Print_Area" localSheetId="0">'2020'!$A$1:$U$62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6" i="1" l="1"/>
  <c r="S96" i="1"/>
  <c r="R96" i="1"/>
  <c r="Q96" i="1"/>
  <c r="P96" i="1"/>
  <c r="O96" i="1"/>
  <c r="N96" i="1"/>
  <c r="M96" i="1"/>
  <c r="L96" i="1"/>
  <c r="K96" i="1"/>
  <c r="J96" i="1"/>
  <c r="I96" i="1"/>
  <c r="U96" i="1" s="1"/>
  <c r="T95" i="1"/>
  <c r="S95" i="1"/>
  <c r="R95" i="1"/>
  <c r="Q95" i="1"/>
  <c r="P95" i="1"/>
  <c r="O95" i="1"/>
  <c r="N95" i="1"/>
  <c r="M95" i="1"/>
  <c r="L95" i="1"/>
  <c r="K95" i="1"/>
  <c r="J95" i="1"/>
  <c r="I95" i="1"/>
  <c r="U95" i="1" s="1"/>
  <c r="H95" i="1"/>
  <c r="G95" i="1" s="1"/>
  <c r="T94" i="1"/>
  <c r="S94" i="1"/>
  <c r="R94" i="1"/>
  <c r="Q94" i="1"/>
  <c r="P94" i="1"/>
  <c r="O94" i="1"/>
  <c r="N94" i="1"/>
  <c r="M94" i="1"/>
  <c r="L94" i="1"/>
  <c r="K94" i="1"/>
  <c r="J94" i="1"/>
  <c r="I94" i="1"/>
  <c r="U94" i="1" s="1"/>
  <c r="T93" i="1"/>
  <c r="S93" i="1"/>
  <c r="R93" i="1"/>
  <c r="Q93" i="1"/>
  <c r="P93" i="1"/>
  <c r="O93" i="1"/>
  <c r="N93" i="1"/>
  <c r="M93" i="1"/>
  <c r="L93" i="1"/>
  <c r="K93" i="1"/>
  <c r="J93" i="1"/>
  <c r="I93" i="1"/>
  <c r="U93" i="1" s="1"/>
  <c r="T92" i="1"/>
  <c r="S92" i="1"/>
  <c r="R92" i="1"/>
  <c r="Q92" i="1"/>
  <c r="P92" i="1"/>
  <c r="O92" i="1"/>
  <c r="N92" i="1"/>
  <c r="M92" i="1"/>
  <c r="L92" i="1"/>
  <c r="K92" i="1"/>
  <c r="J92" i="1"/>
  <c r="I92" i="1"/>
  <c r="U92" i="1" s="1"/>
  <c r="T91" i="1"/>
  <c r="S91" i="1"/>
  <c r="R91" i="1"/>
  <c r="Q91" i="1"/>
  <c r="P91" i="1"/>
  <c r="O91" i="1"/>
  <c r="N91" i="1"/>
  <c r="M91" i="1"/>
  <c r="L91" i="1"/>
  <c r="K91" i="1"/>
  <c r="J91" i="1"/>
  <c r="I91" i="1"/>
  <c r="U91" i="1" s="1"/>
  <c r="H91" i="1"/>
  <c r="G91" i="1" s="1"/>
  <c r="T90" i="1"/>
  <c r="S90" i="1"/>
  <c r="R90" i="1"/>
  <c r="Q90" i="1"/>
  <c r="P90" i="1"/>
  <c r="O90" i="1"/>
  <c r="N90" i="1"/>
  <c r="M90" i="1"/>
  <c r="L90" i="1"/>
  <c r="K90" i="1"/>
  <c r="J90" i="1"/>
  <c r="I90" i="1"/>
  <c r="U90" i="1" s="1"/>
  <c r="T89" i="1"/>
  <c r="S89" i="1"/>
  <c r="R89" i="1"/>
  <c r="Q89" i="1"/>
  <c r="P89" i="1"/>
  <c r="O89" i="1"/>
  <c r="N89" i="1"/>
  <c r="M89" i="1"/>
  <c r="L89" i="1"/>
  <c r="K89" i="1"/>
  <c r="J89" i="1"/>
  <c r="I89" i="1"/>
  <c r="U89" i="1" s="1"/>
  <c r="T88" i="1"/>
  <c r="S88" i="1"/>
  <c r="R88" i="1"/>
  <c r="Q88" i="1"/>
  <c r="P88" i="1"/>
  <c r="O88" i="1"/>
  <c r="N88" i="1"/>
  <c r="M88" i="1"/>
  <c r="L88" i="1"/>
  <c r="K88" i="1"/>
  <c r="J88" i="1"/>
  <c r="I88" i="1"/>
  <c r="U88" i="1" s="1"/>
  <c r="T87" i="1"/>
  <c r="S87" i="1"/>
  <c r="R87" i="1"/>
  <c r="Q87" i="1"/>
  <c r="P87" i="1"/>
  <c r="O87" i="1"/>
  <c r="N87" i="1"/>
  <c r="M87" i="1"/>
  <c r="L87" i="1"/>
  <c r="K87" i="1"/>
  <c r="J87" i="1"/>
  <c r="I87" i="1"/>
  <c r="U87" i="1" s="1"/>
  <c r="T86" i="1"/>
  <c r="S86" i="1"/>
  <c r="R86" i="1"/>
  <c r="Q86" i="1"/>
  <c r="P86" i="1"/>
  <c r="O86" i="1"/>
  <c r="N86" i="1"/>
  <c r="M86" i="1"/>
  <c r="L86" i="1"/>
  <c r="K86" i="1"/>
  <c r="J86" i="1"/>
  <c r="I86" i="1"/>
  <c r="U86" i="1" s="1"/>
  <c r="T85" i="1"/>
  <c r="S85" i="1"/>
  <c r="R85" i="1"/>
  <c r="Q85" i="1"/>
  <c r="P85" i="1"/>
  <c r="O85" i="1"/>
  <c r="N85" i="1"/>
  <c r="M85" i="1"/>
  <c r="L85" i="1"/>
  <c r="K85" i="1"/>
  <c r="J85" i="1"/>
  <c r="I85" i="1"/>
  <c r="U85" i="1" s="1"/>
  <c r="U84" i="1"/>
  <c r="R78" i="1"/>
  <c r="Q78" i="1"/>
  <c r="N78" i="1" s="1"/>
  <c r="S78" i="1" s="1"/>
  <c r="T78" i="1" s="1"/>
  <c r="P78" i="1"/>
  <c r="O78" i="1"/>
  <c r="K78" i="1"/>
  <c r="J78" i="1"/>
  <c r="I78" i="1"/>
  <c r="G78" i="1" s="1"/>
  <c r="L78" i="1" s="1"/>
  <c r="M78" i="1" s="1"/>
  <c r="H78" i="1"/>
  <c r="R77" i="1"/>
  <c r="Q77" i="1"/>
  <c r="P77" i="1"/>
  <c r="O77" i="1"/>
  <c r="N77" i="1" s="1"/>
  <c r="S77" i="1" s="1"/>
  <c r="T77" i="1" s="1"/>
  <c r="K77" i="1"/>
  <c r="J77" i="1"/>
  <c r="I77" i="1"/>
  <c r="H77" i="1"/>
  <c r="G77" i="1"/>
  <c r="L77" i="1" s="1"/>
  <c r="M77" i="1" s="1"/>
  <c r="R76" i="1"/>
  <c r="Q76" i="1"/>
  <c r="N76" i="1" s="1"/>
  <c r="S76" i="1" s="1"/>
  <c r="T76" i="1" s="1"/>
  <c r="P76" i="1"/>
  <c r="O76" i="1"/>
  <c r="K76" i="1"/>
  <c r="J76" i="1"/>
  <c r="I76" i="1"/>
  <c r="G76" i="1" s="1"/>
  <c r="L76" i="1" s="1"/>
  <c r="M76" i="1" s="1"/>
  <c r="H76" i="1"/>
  <c r="R75" i="1"/>
  <c r="Q75" i="1"/>
  <c r="P75" i="1"/>
  <c r="O75" i="1"/>
  <c r="N75" i="1" s="1"/>
  <c r="S75" i="1" s="1"/>
  <c r="T75" i="1" s="1"/>
  <c r="K75" i="1"/>
  <c r="J75" i="1"/>
  <c r="I75" i="1"/>
  <c r="H75" i="1"/>
  <c r="G75" i="1"/>
  <c r="L75" i="1" s="1"/>
  <c r="M75" i="1" s="1"/>
  <c r="R74" i="1"/>
  <c r="Q74" i="1"/>
  <c r="N74" i="1" s="1"/>
  <c r="S74" i="1" s="1"/>
  <c r="T74" i="1" s="1"/>
  <c r="P74" i="1"/>
  <c r="O74" i="1"/>
  <c r="K74" i="1"/>
  <c r="J74" i="1"/>
  <c r="I74" i="1"/>
  <c r="G74" i="1" s="1"/>
  <c r="L74" i="1" s="1"/>
  <c r="M74" i="1" s="1"/>
  <c r="H74" i="1"/>
  <c r="R73" i="1"/>
  <c r="Q73" i="1"/>
  <c r="P73" i="1"/>
  <c r="O73" i="1"/>
  <c r="N73" i="1" s="1"/>
  <c r="S73" i="1" s="1"/>
  <c r="T73" i="1" s="1"/>
  <c r="K73" i="1"/>
  <c r="J73" i="1"/>
  <c r="I73" i="1"/>
  <c r="H73" i="1"/>
  <c r="G73" i="1"/>
  <c r="L73" i="1" s="1"/>
  <c r="M73" i="1" s="1"/>
  <c r="R72" i="1"/>
  <c r="Q72" i="1"/>
  <c r="N72" i="1" s="1"/>
  <c r="S72" i="1" s="1"/>
  <c r="T72" i="1" s="1"/>
  <c r="P72" i="1"/>
  <c r="O72" i="1"/>
  <c r="K72" i="1"/>
  <c r="J72" i="1"/>
  <c r="I72" i="1"/>
  <c r="G72" i="1" s="1"/>
  <c r="L72" i="1" s="1"/>
  <c r="M72" i="1" s="1"/>
  <c r="H72" i="1"/>
  <c r="R71" i="1"/>
  <c r="Q71" i="1"/>
  <c r="P71" i="1"/>
  <c r="O71" i="1"/>
  <c r="N71" i="1" s="1"/>
  <c r="S71" i="1" s="1"/>
  <c r="T71" i="1" s="1"/>
  <c r="K71" i="1"/>
  <c r="J71" i="1"/>
  <c r="I71" i="1"/>
  <c r="H71" i="1"/>
  <c r="G71" i="1"/>
  <c r="L71" i="1" s="1"/>
  <c r="M71" i="1" s="1"/>
  <c r="R70" i="1"/>
  <c r="Q70" i="1"/>
  <c r="N70" i="1" s="1"/>
  <c r="S70" i="1" s="1"/>
  <c r="T70" i="1" s="1"/>
  <c r="P70" i="1"/>
  <c r="O70" i="1"/>
  <c r="K70" i="1"/>
  <c r="J70" i="1"/>
  <c r="I70" i="1"/>
  <c r="G70" i="1" s="1"/>
  <c r="L70" i="1" s="1"/>
  <c r="M70" i="1" s="1"/>
  <c r="H70" i="1"/>
  <c r="R69" i="1"/>
  <c r="Q69" i="1"/>
  <c r="P69" i="1"/>
  <c r="O69" i="1"/>
  <c r="N69" i="1" s="1"/>
  <c r="S69" i="1" s="1"/>
  <c r="T69" i="1" s="1"/>
  <c r="K69" i="1"/>
  <c r="J69" i="1"/>
  <c r="I69" i="1"/>
  <c r="H69" i="1"/>
  <c r="G69" i="1"/>
  <c r="L69" i="1" s="1"/>
  <c r="M69" i="1" s="1"/>
  <c r="R68" i="1"/>
  <c r="Q68" i="1"/>
  <c r="N68" i="1" s="1"/>
  <c r="S68" i="1" s="1"/>
  <c r="T68" i="1" s="1"/>
  <c r="P68" i="1"/>
  <c r="O68" i="1"/>
  <c r="K68" i="1"/>
  <c r="J68" i="1"/>
  <c r="I68" i="1"/>
  <c r="G68" i="1" s="1"/>
  <c r="L68" i="1" s="1"/>
  <c r="M68" i="1" s="1"/>
  <c r="H68" i="1"/>
  <c r="R67" i="1"/>
  <c r="Q67" i="1"/>
  <c r="P67" i="1"/>
  <c r="O67" i="1"/>
  <c r="N67" i="1" s="1"/>
  <c r="S67" i="1" s="1"/>
  <c r="T67" i="1" s="1"/>
  <c r="K67" i="1"/>
  <c r="J67" i="1"/>
  <c r="I67" i="1"/>
  <c r="H67" i="1"/>
  <c r="G67" i="1"/>
  <c r="L67" i="1" s="1"/>
  <c r="M67" i="1" s="1"/>
  <c r="D61" i="1"/>
  <c r="C106" i="1" s="1"/>
  <c r="D106" i="1" s="1"/>
  <c r="D60" i="1"/>
  <c r="C105" i="1" s="1"/>
  <c r="D105" i="1" s="1"/>
  <c r="D59" i="1"/>
  <c r="C104" i="1" s="1"/>
  <c r="D104" i="1" s="1"/>
  <c r="D58" i="1"/>
  <c r="C103" i="1" s="1"/>
  <c r="D103" i="1" s="1"/>
  <c r="D57" i="1"/>
  <c r="C102" i="1" s="1"/>
  <c r="D102" i="1" s="1"/>
  <c r="D56" i="1"/>
  <c r="C101" i="1" s="1"/>
  <c r="P55" i="1"/>
  <c r="O55" i="1"/>
  <c r="N55" i="1"/>
  <c r="M55" i="1"/>
  <c r="L55" i="1"/>
  <c r="K55" i="1"/>
  <c r="J55" i="1"/>
  <c r="I55" i="1"/>
  <c r="H55" i="1"/>
  <c r="G55" i="1"/>
  <c r="D55" i="1" s="1"/>
  <c r="F55" i="1"/>
  <c r="E55" i="1"/>
  <c r="D51" i="1"/>
  <c r="D50" i="1"/>
  <c r="D49" i="1"/>
  <c r="D48" i="1"/>
  <c r="D47" i="1"/>
  <c r="D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 s="1"/>
  <c r="T20" i="1"/>
  <c r="G20" i="1"/>
  <c r="H96" i="1" s="1"/>
  <c r="G96" i="1" s="1"/>
  <c r="G19" i="1"/>
  <c r="T19" i="1" s="1"/>
  <c r="T18" i="1"/>
  <c r="G18" i="1"/>
  <c r="H94" i="1" s="1"/>
  <c r="G94" i="1" s="1"/>
  <c r="G17" i="1"/>
  <c r="H93" i="1" s="1"/>
  <c r="G93" i="1" s="1"/>
  <c r="T16" i="1"/>
  <c r="G16" i="1"/>
  <c r="H92" i="1" s="1"/>
  <c r="G92" i="1" s="1"/>
  <c r="G15" i="1"/>
  <c r="T15" i="1" s="1"/>
  <c r="G14" i="1"/>
  <c r="T13" i="1"/>
  <c r="G13" i="1"/>
  <c r="H90" i="1" s="1"/>
  <c r="G90" i="1" s="1"/>
  <c r="G12" i="1"/>
  <c r="H89" i="1" s="1"/>
  <c r="G89" i="1" s="1"/>
  <c r="T11" i="1"/>
  <c r="G11" i="1"/>
  <c r="H88" i="1" s="1"/>
  <c r="G88" i="1" s="1"/>
  <c r="G10" i="1"/>
  <c r="T10" i="1" s="1"/>
  <c r="T9" i="1"/>
  <c r="G9" i="1"/>
  <c r="H86" i="1" s="1"/>
  <c r="G86" i="1" s="1"/>
  <c r="G8" i="1"/>
  <c r="H85" i="1" s="1"/>
  <c r="G85" i="1" s="1"/>
  <c r="T7" i="1"/>
  <c r="G7" i="1"/>
  <c r="C100" i="1" l="1"/>
  <c r="D101" i="1"/>
  <c r="D100" i="1" s="1"/>
  <c r="T12" i="1"/>
  <c r="H87" i="1"/>
  <c r="G87" i="1" s="1"/>
  <c r="T8" i="1"/>
  <c r="T21" i="1" s="1"/>
  <c r="T17" i="1"/>
</calcChain>
</file>

<file path=xl/comments1.xml><?xml version="1.0" encoding="utf-8"?>
<comments xmlns="http://schemas.openxmlformats.org/spreadsheetml/2006/main">
  <authors>
    <author>노운기</author>
  </authors>
  <commentList>
    <comment ref="C30" authorId="0" shapeId="0">
      <text>
        <r>
          <rPr>
            <b/>
            <sz val="12"/>
            <color indexed="81"/>
            <rFont val="돋움"/>
            <family val="3"/>
            <charset val="129"/>
          </rPr>
          <t>◎ 전기차량충전기 수(나눔카, 거주자 포함)
  - 구획 수가 아니라 충전기 또는 충전시설 대수를 뜻함.
  - 공영주차장 뿐만 아니라 거주자 우선주차구획, 공동주차장도 포함하여 수량 작성</t>
        </r>
      </text>
    </comment>
    <comment ref="C31" authorId="0" shapeId="0">
      <text>
        <r>
          <rPr>
            <b/>
            <sz val="12"/>
            <color indexed="81"/>
            <rFont val="돋움"/>
            <family val="3"/>
            <charset val="129"/>
          </rPr>
          <t>◎ 나눔카 전체 주차구획 면수(거주자 포함)
  - 공영주차장 뿐만 아니라 거주자 우선주차구획, 공동주차장 포함하여 수량 작성</t>
        </r>
      </text>
    </comment>
  </commentList>
</comments>
</file>

<file path=xl/sharedStrings.xml><?xml version="1.0" encoding="utf-8"?>
<sst xmlns="http://schemas.openxmlformats.org/spreadsheetml/2006/main" count="382" uniqueCount="107">
  <si>
    <t>※  작성요령 :</t>
    <phoneticPr fontId="3" type="noConversion"/>
  </si>
  <si>
    <t xml:space="preserve"> 1. ~ 4. 까지</t>
    <phoneticPr fontId="3" type="noConversion"/>
  </si>
  <si>
    <t xml:space="preserve"> 입력 바랍니다.</t>
    <phoneticPr fontId="3" type="noConversion"/>
  </si>
  <si>
    <t>1. 2020년 공단 에너지 사용량</t>
    <phoneticPr fontId="3" type="noConversion"/>
  </si>
  <si>
    <t>시설내역</t>
  </si>
  <si>
    <t>에너지사용량</t>
  </si>
  <si>
    <t>배출량 
합계
(추정치)</t>
    <phoneticPr fontId="3" type="noConversion"/>
  </si>
  <si>
    <t>소속기관명</t>
  </si>
  <si>
    <t>대상시설명</t>
  </si>
  <si>
    <t>시설구분</t>
  </si>
  <si>
    <t>연료</t>
  </si>
  <si>
    <t>단위</t>
  </si>
  <si>
    <t>년단위</t>
    <phoneticPr fontId="3" type="noConversion"/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</si>
  <si>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</si>
  <si>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</si>
  <si>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</si>
  <si>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</si>
  <si>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</si>
  <si>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</si>
  <si>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</si>
  <si>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</si>
  <si>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</si>
  <si>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</si>
  <si>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</si>
  <si>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</si>
  <si>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배출량 
합계</t>
  </si>
  <si>
    <t>공단청사(운영지원팀)</t>
    <phoneticPr fontId="3" type="noConversion"/>
  </si>
  <si>
    <t>공단청사</t>
  </si>
  <si>
    <t>건물</t>
  </si>
  <si>
    <t>도시가스(LNG)</t>
  </si>
  <si>
    <t>㎥</t>
  </si>
  <si>
    <t>전력</t>
  </si>
  <si>
    <t>kWh</t>
    <phoneticPr fontId="3" type="noConversion"/>
  </si>
  <si>
    <t>차량</t>
  </si>
  <si>
    <t>휘발유</t>
  </si>
  <si>
    <t>ℓ</t>
  </si>
  <si>
    <t>주차사업팀(청사인원 제외)</t>
  </si>
  <si>
    <t>휘발유차량</t>
  </si>
  <si>
    <t>경유차량</t>
  </si>
  <si>
    <t>가스/디젤 오일(경유)</t>
  </si>
  <si>
    <t>시설안전팀(청사인원 제외)</t>
  </si>
  <si>
    <t>업무용차량(레이)</t>
    <phoneticPr fontId="3" type="noConversion"/>
  </si>
  <si>
    <t>업무용차량(클릭)</t>
    <phoneticPr fontId="3" type="noConversion"/>
  </si>
  <si>
    <t>체육사업팀(센터,다목적,축구장)</t>
  </si>
  <si>
    <t>은평구민체육센터</t>
  </si>
  <si>
    <t>kWh</t>
  </si>
  <si>
    <t>은평구립축구장</t>
  </si>
  <si>
    <t>다목적 체육관</t>
  </si>
  <si>
    <t>2. 친환경자동차 보급 활성화 실적 &amp; LED조명 교체 실적</t>
    <phoneticPr fontId="3" type="noConversion"/>
  </si>
  <si>
    <t xml:space="preserve">구 분 </t>
    <phoneticPr fontId="3" type="noConversion"/>
  </si>
  <si>
    <t>전년도말</t>
    <phoneticPr fontId="3" type="noConversion"/>
  </si>
  <si>
    <t>1월</t>
    <phoneticPr fontId="3" type="noConversion"/>
  </si>
  <si>
    <t>2월</t>
    <phoneticPr fontId="3" type="noConversion"/>
  </si>
  <si>
    <t>3월</t>
    <phoneticPr fontId="3" type="noConversion"/>
  </si>
  <si>
    <t>4월</t>
    <phoneticPr fontId="3" type="noConversion"/>
  </si>
  <si>
    <t>5월</t>
    <phoneticPr fontId="3" type="noConversion"/>
  </si>
  <si>
    <t>6월</t>
    <phoneticPr fontId="3" type="noConversion"/>
  </si>
  <si>
    <t>7월</t>
    <phoneticPr fontId="3" type="noConversion"/>
  </si>
  <si>
    <t>8월</t>
    <phoneticPr fontId="3" type="noConversion"/>
  </si>
  <si>
    <t>9월</t>
    <phoneticPr fontId="3" type="noConversion"/>
  </si>
  <si>
    <t>10월</t>
    <phoneticPr fontId="3" type="noConversion"/>
  </si>
  <si>
    <t>11월</t>
    <phoneticPr fontId="3" type="noConversion"/>
  </si>
  <si>
    <t>12월</t>
    <phoneticPr fontId="3" type="noConversion"/>
  </si>
  <si>
    <t>주차사업팀
(공영주차장/위탁9,직영3)</t>
    <phoneticPr fontId="3" type="noConversion"/>
  </si>
  <si>
    <t>전체 주차구획 면수</t>
    <phoneticPr fontId="3" type="noConversion"/>
  </si>
  <si>
    <t>경차 및 친환경차량 전체 주차구획 면수</t>
    <phoneticPr fontId="3" type="noConversion"/>
  </si>
  <si>
    <t>전기차량충전기 수(나눔카 포함)</t>
    <phoneticPr fontId="3" type="noConversion"/>
  </si>
  <si>
    <t>나눔카 전체 주차구획 면수(거주자 포함)</t>
    <phoneticPr fontId="3" type="noConversion"/>
  </si>
  <si>
    <t>LED 조명 개수 / 전체 조명 개수</t>
    <phoneticPr fontId="3" type="noConversion"/>
  </si>
  <si>
    <t>845/1,316</t>
    <phoneticPr fontId="3" type="noConversion"/>
  </si>
  <si>
    <t>체육사업팀</t>
    <phoneticPr fontId="3" type="noConversion"/>
  </si>
  <si>
    <t>전기차량충전소 전체 설치 수(나눔카 포함)</t>
    <phoneticPr fontId="3" type="noConversion"/>
  </si>
  <si>
    <t>나눔카 전체 주차구획 면수</t>
    <phoneticPr fontId="3" type="noConversion"/>
  </si>
  <si>
    <t>989/1940</t>
  </si>
  <si>
    <t>1041/1940</t>
    <phoneticPr fontId="3" type="noConversion"/>
  </si>
  <si>
    <t>1041/1940</t>
  </si>
  <si>
    <t>1940/1940</t>
    <phoneticPr fontId="3" type="noConversion"/>
  </si>
  <si>
    <r>
      <t>3. 2020년 수도사용량(</t>
    </r>
    <r>
      <rPr>
        <b/>
        <sz val="24"/>
        <color rgb="FF0000FF"/>
        <rFont val="HY견고딕"/>
        <family val="1"/>
        <charset val="129"/>
      </rPr>
      <t>㎥</t>
    </r>
    <r>
      <rPr>
        <sz val="18"/>
        <color rgb="FF0000FF"/>
        <rFont val="HY견고딕"/>
        <family val="1"/>
        <charset val="129"/>
      </rPr>
      <t>) 내역</t>
    </r>
    <phoneticPr fontId="3" type="noConversion"/>
  </si>
  <si>
    <t>구  분</t>
    <phoneticPr fontId="3" type="noConversion"/>
  </si>
  <si>
    <t>계</t>
  </si>
  <si>
    <t>평화공원</t>
  </si>
  <si>
    <t>응암3동</t>
  </si>
  <si>
    <t>체육센터</t>
  </si>
  <si>
    <t>축구장</t>
  </si>
  <si>
    <t>다목적</t>
  </si>
  <si>
    <t>4. 태양광 발전량(kWh) 내역(체육사업팀)</t>
    <phoneticPr fontId="3" type="noConversion"/>
  </si>
  <si>
    <t>계</t>
    <phoneticPr fontId="3" type="noConversion"/>
  </si>
  <si>
    <t>5. 절기별 에너지 사용량(여름철7~9월, 겨울철 : 전년12월~2월) 자동계산</t>
    <phoneticPr fontId="3" type="noConversion"/>
  </si>
  <si>
    <t>겨울철 에너지 사용량</t>
    <phoneticPr fontId="3" type="noConversion"/>
  </si>
  <si>
    <t>여름철 에너지 사용량</t>
    <phoneticPr fontId="3" type="noConversion"/>
  </si>
  <si>
    <t>합 계</t>
    <phoneticPr fontId="3" type="noConversion"/>
  </si>
  <si>
    <t>19년12월</t>
    <phoneticPr fontId="3" type="noConversion"/>
  </si>
  <si>
    <t>전년도실적</t>
    <phoneticPr fontId="3" type="noConversion"/>
  </si>
  <si>
    <t>증감률</t>
    <phoneticPr fontId="3" type="noConversion"/>
  </si>
  <si>
    <t>달성여부</t>
    <phoneticPr fontId="3" type="noConversion"/>
  </si>
  <si>
    <t>합계</t>
    <phoneticPr fontId="3" type="noConversion"/>
  </si>
  <si>
    <t>공단청사(경영지원팀)</t>
  </si>
  <si>
    <t>업무용차량(레이)</t>
  </si>
  <si>
    <t>6. 전년 대비 에너지 사용 증감량(자동계산)</t>
    <phoneticPr fontId="3" type="noConversion"/>
  </si>
  <si>
    <t>전년 대비 에너지사용 증감량</t>
    <phoneticPr fontId="3" type="noConversion"/>
  </si>
  <si>
    <t>누적
에너지사용 증감량</t>
    <phoneticPr fontId="3" type="noConversion"/>
  </si>
  <si>
    <t>년단위</t>
  </si>
  <si>
    <t>-</t>
    <phoneticPr fontId="3" type="noConversion"/>
  </si>
  <si>
    <t>7. 태양광 발전을 통한 온실가스 감축량(자동계산)</t>
    <phoneticPr fontId="3" type="noConversion"/>
  </si>
  <si>
    <t>구 분</t>
    <phoneticPr fontId="3" type="noConversion"/>
  </si>
  <si>
    <t>발전량</t>
    <phoneticPr fontId="3" type="noConversion"/>
  </si>
  <si>
    <t>온실가스감축량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</si>
</sst>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###"/>
    <numFmt numFmtId="177" formatCode="0.000_);[Red]\(0.000\)"/>
  </numFmts>
  <fonts count="30" x14ac:knownFonts="1"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5"/>
      <color rgb="FFFF0000"/>
      <name val="맑은 고딕"/>
      <family val="3"/>
      <charset val="129"/>
      <scheme val="minor"/>
    </font>
    <font>
      <b/>
      <sz val="30"/>
      <color rgb="FFFF0000"/>
      <name val="맑은 고딕"/>
      <family val="3"/>
      <charset val="129"/>
      <scheme val="minor"/>
    </font>
    <font>
      <b/>
      <sz val="30"/>
      <name val="맑은 고딕"/>
      <family val="3"/>
      <charset val="129"/>
      <scheme val="minor"/>
    </font>
    <font>
      <sz val="18"/>
      <color rgb="FF0000FF"/>
      <name val="HY견고딕"/>
      <family val="1"/>
      <charset val="129"/>
    </font>
    <font>
      <sz val="26"/>
      <name val="HY견고딕"/>
      <family val="1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7"/>
      <color rgb="FFFF000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ajor"/>
    </font>
    <font>
      <b/>
      <sz val="24"/>
      <color rgb="FF0000FF"/>
      <name val="HY견고딕"/>
      <family val="1"/>
      <charset val="129"/>
    </font>
    <font>
      <sz val="18"/>
      <name val="HY견고딕"/>
      <family val="1"/>
      <charset val="129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0000FF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ajor"/>
    </font>
    <font>
      <b/>
      <sz val="12"/>
      <color indexed="81"/>
      <name val="돋움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9"/>
        <bgColor indexed="64"/>
      </patternFill>
    </fill>
  </fills>
  <borders count="46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rgb="FFFF0000"/>
      </left>
      <right style="thin">
        <color indexed="8"/>
      </right>
      <top style="thick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rgb="FFFF000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rgb="FFFF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rgb="FFFF000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rgb="FFFF0000"/>
      </left>
      <right style="thin">
        <color indexed="8"/>
      </right>
      <top style="thin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thin">
        <color indexed="8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9" fillId="3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5" borderId="4" xfId="0" applyNumberFormat="1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center" vertical="center"/>
    </xf>
    <xf numFmtId="177" fontId="9" fillId="5" borderId="7" xfId="2" applyNumberFormat="1" applyFont="1" applyFill="1" applyBorder="1" applyAlignment="1">
      <alignment horizontal="right" vertical="center"/>
    </xf>
    <xf numFmtId="177" fontId="9" fillId="0" borderId="0" xfId="2" applyNumberFormat="1" applyFont="1" applyFill="1" applyBorder="1" applyAlignment="1">
      <alignment horizontal="right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9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176" fontId="11" fillId="2" borderId="8" xfId="2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6" fontId="11" fillId="2" borderId="2" xfId="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>
      <alignment horizontal="center" vertical="center"/>
    </xf>
    <xf numFmtId="176" fontId="11" fillId="2" borderId="12" xfId="2" applyNumberFormat="1" applyFont="1" applyFill="1" applyBorder="1" applyAlignment="1">
      <alignment horizontal="center" vertical="center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13" xfId="0" applyNumberFormat="1" applyFont="1" applyFill="1" applyBorder="1" applyAlignment="1">
      <alignment horizontal="center" vertical="center"/>
    </xf>
    <xf numFmtId="177" fontId="10" fillId="0" borderId="0" xfId="0" applyNumberFormat="1" applyFont="1"/>
    <xf numFmtId="0" fontId="9" fillId="0" borderId="0" xfId="0" applyFont="1" applyFill="1"/>
    <xf numFmtId="177" fontId="9" fillId="0" borderId="0" xfId="0" applyNumberFormat="1" applyFont="1"/>
    <xf numFmtId="176" fontId="9" fillId="0" borderId="0" xfId="0" applyNumberFormat="1" applyFont="1"/>
    <xf numFmtId="0" fontId="12" fillId="0" borderId="0" xfId="0" applyFont="1" applyBorder="1" applyAlignment="1">
      <alignment horizontal="left"/>
    </xf>
    <xf numFmtId="0" fontId="13" fillId="0" borderId="0" xfId="0" applyFont="1" applyAlignment="1"/>
    <xf numFmtId="3" fontId="14" fillId="3" borderId="14" xfId="0" applyNumberFormat="1" applyFont="1" applyFill="1" applyBorder="1" applyAlignment="1">
      <alignment horizontal="center" vertical="center" wrapText="1"/>
    </xf>
    <xf numFmtId="3" fontId="14" fillId="3" borderId="15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3" fontId="11" fillId="2" borderId="20" xfId="0" applyNumberFormat="1" applyFont="1" applyFill="1" applyBorder="1" applyAlignment="1">
      <alignment horizontal="center" vertical="center"/>
    </xf>
    <xf numFmtId="3" fontId="11" fillId="2" borderId="21" xfId="0" applyNumberFormat="1" applyFont="1" applyFill="1" applyBorder="1" applyAlignment="1">
      <alignment horizontal="center" vertical="center"/>
    </xf>
    <xf numFmtId="3" fontId="11" fillId="2" borderId="22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25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/>
    </xf>
    <xf numFmtId="0" fontId="11" fillId="2" borderId="18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8" fillId="0" borderId="0" xfId="0" applyFont="1" applyAlignment="1"/>
    <xf numFmtId="0" fontId="19" fillId="3" borderId="14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3" fontId="14" fillId="9" borderId="14" xfId="0" applyNumberFormat="1" applyFont="1" applyFill="1" applyBorder="1" applyAlignment="1">
      <alignment horizontal="right" vertical="center" wrapText="1"/>
    </xf>
    <xf numFmtId="0" fontId="14" fillId="9" borderId="15" xfId="0" applyFont="1" applyFill="1" applyBorder="1" applyAlignment="1">
      <alignment horizontal="right" vertical="center" wrapText="1"/>
    </xf>
    <xf numFmtId="3" fontId="14" fillId="9" borderId="15" xfId="0" applyNumberFormat="1" applyFont="1" applyFill="1" applyBorder="1" applyAlignment="1">
      <alignment horizontal="right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right" vertical="center" wrapText="1"/>
    </xf>
    <xf numFmtId="0" fontId="16" fillId="2" borderId="19" xfId="0" applyFont="1" applyFill="1" applyBorder="1" applyAlignment="1">
      <alignment horizontal="right" vertical="center" wrapText="1"/>
    </xf>
    <xf numFmtId="0" fontId="21" fillId="2" borderId="20" xfId="0" applyFont="1" applyFill="1" applyBorder="1" applyAlignment="1">
      <alignment horizontal="right" vertical="center" wrapText="1"/>
    </xf>
    <xf numFmtId="0" fontId="16" fillId="2" borderId="20" xfId="0" applyFont="1" applyFill="1" applyBorder="1" applyAlignment="1">
      <alignment horizontal="right" vertical="center" wrapText="1"/>
    </xf>
    <xf numFmtId="0" fontId="21" fillId="2" borderId="23" xfId="0" applyFont="1" applyFill="1" applyBorder="1" applyAlignment="1">
      <alignment horizontal="right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right" vertical="center" wrapText="1"/>
    </xf>
    <xf numFmtId="0" fontId="16" fillId="2" borderId="14" xfId="0" applyFont="1" applyFill="1" applyBorder="1" applyAlignment="1">
      <alignment horizontal="right" vertical="center" wrapText="1"/>
    </xf>
    <xf numFmtId="0" fontId="21" fillId="2" borderId="14" xfId="0" applyFont="1" applyFill="1" applyBorder="1" applyAlignment="1">
      <alignment horizontal="right" vertical="center" wrapText="1"/>
    </xf>
    <xf numFmtId="0" fontId="22" fillId="2" borderId="14" xfId="0" applyFont="1" applyFill="1" applyBorder="1" applyAlignment="1">
      <alignment horizontal="right" vertical="center" wrapText="1"/>
    </xf>
    <xf numFmtId="0" fontId="19" fillId="2" borderId="14" xfId="0" applyFont="1" applyFill="1" applyBorder="1" applyAlignment="1">
      <alignment horizontal="right" vertical="center" wrapText="1"/>
    </xf>
    <xf numFmtId="0" fontId="16" fillId="2" borderId="26" xfId="0" applyFont="1" applyFill="1" applyBorder="1" applyAlignment="1">
      <alignment horizontal="right" vertical="center" wrapText="1"/>
    </xf>
    <xf numFmtId="0" fontId="21" fillId="2" borderId="26" xfId="0" applyFont="1" applyFill="1" applyBorder="1" applyAlignment="1">
      <alignment horizontal="right" vertical="center" wrapText="1"/>
    </xf>
    <xf numFmtId="0" fontId="20" fillId="8" borderId="14" xfId="0" applyFont="1" applyFill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right" vertical="center" wrapText="1"/>
    </xf>
    <xf numFmtId="3" fontId="16" fillId="2" borderId="14" xfId="2" applyNumberFormat="1" applyFont="1" applyFill="1" applyBorder="1" applyAlignment="1">
      <alignment horizontal="right" vertical="center" wrapText="1"/>
    </xf>
    <xf numFmtId="3" fontId="16" fillId="2" borderId="14" xfId="0" applyNumberFormat="1" applyFont="1" applyFill="1" applyBorder="1" applyAlignment="1">
      <alignment horizontal="right" vertical="center" wrapText="1"/>
    </xf>
    <xf numFmtId="0" fontId="16" fillId="2" borderId="14" xfId="2" applyFont="1" applyFill="1" applyBorder="1" applyAlignment="1">
      <alignment horizontal="right" vertical="center" wrapText="1"/>
    </xf>
    <xf numFmtId="0" fontId="16" fillId="2" borderId="27" xfId="0" applyFont="1" applyFill="1" applyBorder="1" applyAlignment="1">
      <alignment horizontal="right" vertical="center" wrapText="1"/>
    </xf>
    <xf numFmtId="0" fontId="16" fillId="2" borderId="28" xfId="2" applyFont="1" applyFill="1" applyBorder="1" applyAlignment="1">
      <alignment horizontal="right" vertical="center" wrapText="1"/>
    </xf>
    <xf numFmtId="0" fontId="21" fillId="2" borderId="28" xfId="0" applyFont="1" applyFill="1" applyBorder="1" applyAlignment="1">
      <alignment horizontal="right" vertical="center" wrapText="1"/>
    </xf>
    <xf numFmtId="0" fontId="16" fillId="2" borderId="28" xfId="0" applyFont="1" applyFill="1" applyBorder="1" applyAlignment="1">
      <alignment horizontal="right" vertical="center" wrapText="1"/>
    </xf>
    <xf numFmtId="0" fontId="16" fillId="2" borderId="29" xfId="0" applyFont="1" applyFill="1" applyBorder="1" applyAlignment="1">
      <alignment horizontal="right" vertical="center" wrapText="1"/>
    </xf>
    <xf numFmtId="0" fontId="19" fillId="0" borderId="0" xfId="0" applyFont="1"/>
    <xf numFmtId="0" fontId="14" fillId="0" borderId="14" xfId="0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3" fontId="22" fillId="0" borderId="15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3" fontId="22" fillId="0" borderId="18" xfId="0" applyNumberFormat="1" applyFont="1" applyBorder="1" applyAlignment="1">
      <alignment horizontal="right" vertical="center" wrapText="1"/>
    </xf>
    <xf numFmtId="3" fontId="16" fillId="2" borderId="30" xfId="0" applyNumberFormat="1" applyFont="1" applyFill="1" applyBorder="1" applyAlignment="1">
      <alignment horizontal="right" vertical="center" wrapText="1"/>
    </xf>
    <xf numFmtId="3" fontId="16" fillId="2" borderId="31" xfId="2" applyNumberFormat="1" applyFont="1" applyFill="1" applyBorder="1" applyAlignment="1">
      <alignment horizontal="right" vertical="center" wrapText="1"/>
    </xf>
    <xf numFmtId="3" fontId="16" fillId="2" borderId="31" xfId="0" applyNumberFormat="1" applyFont="1" applyFill="1" applyBorder="1" applyAlignment="1">
      <alignment horizontal="right" vertical="center" wrapText="1"/>
    </xf>
    <xf numFmtId="3" fontId="16" fillId="2" borderId="32" xfId="0" applyNumberFormat="1" applyFont="1" applyFill="1" applyBorder="1" applyAlignment="1">
      <alignment horizontal="right" vertical="center" wrapText="1"/>
    </xf>
    <xf numFmtId="0" fontId="6" fillId="0" borderId="0" xfId="0" applyFont="1" applyAlignment="1"/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5" fillId="10" borderId="33" xfId="0" applyFont="1" applyFill="1" applyBorder="1" applyAlignment="1">
      <alignment horizontal="center" vertical="center" wrapText="1"/>
    </xf>
    <xf numFmtId="0" fontId="25" fillId="10" borderId="34" xfId="0" applyFont="1" applyFill="1" applyBorder="1" applyAlignment="1">
      <alignment horizontal="center" vertical="center" wrapText="1"/>
    </xf>
    <xf numFmtId="0" fontId="25" fillId="10" borderId="35" xfId="0" applyFont="1" applyFill="1" applyBorder="1" applyAlignment="1">
      <alignment horizontal="center" vertical="center" wrapText="1"/>
    </xf>
    <xf numFmtId="0" fontId="25" fillId="11" borderId="33" xfId="0" applyFont="1" applyFill="1" applyBorder="1" applyAlignment="1">
      <alignment horizontal="center" vertical="center" wrapText="1"/>
    </xf>
    <xf numFmtId="0" fontId="25" fillId="11" borderId="34" xfId="0" applyFont="1" applyFill="1" applyBorder="1" applyAlignment="1">
      <alignment horizontal="center" vertical="center" wrapText="1"/>
    </xf>
    <xf numFmtId="0" fontId="25" fillId="11" borderId="3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12" borderId="2" xfId="0" applyFont="1" applyFill="1" applyBorder="1" applyAlignment="1">
      <alignment horizontal="center" vertical="center" wrapText="1"/>
    </xf>
    <xf numFmtId="0" fontId="26" fillId="12" borderId="4" xfId="0" applyFont="1" applyFill="1" applyBorder="1" applyAlignment="1">
      <alignment horizontal="center" vertical="center" wrapText="1"/>
    </xf>
    <xf numFmtId="0" fontId="27" fillId="12" borderId="36" xfId="0" applyFont="1" applyFill="1" applyBorder="1" applyAlignment="1">
      <alignment horizontal="center" vertical="center" wrapText="1"/>
    </xf>
    <xf numFmtId="0" fontId="27" fillId="12" borderId="37" xfId="0" quotePrefix="1" applyFont="1" applyFill="1" applyBorder="1" applyAlignment="1">
      <alignment horizontal="center" vertical="center" wrapText="1"/>
    </xf>
    <xf numFmtId="0" fontId="27" fillId="12" borderId="37" xfId="0" applyFont="1" applyFill="1" applyBorder="1" applyAlignment="1">
      <alignment horizontal="center" vertical="center" wrapText="1"/>
    </xf>
    <xf numFmtId="0" fontId="26" fillId="12" borderId="37" xfId="0" applyFont="1" applyFill="1" applyBorder="1" applyAlignment="1">
      <alignment horizontal="center" vertical="center" wrapText="1"/>
    </xf>
    <xf numFmtId="0" fontId="27" fillId="12" borderId="38" xfId="0" applyFont="1" applyFill="1" applyBorder="1" applyAlignment="1">
      <alignment horizontal="center" vertical="center" wrapText="1"/>
    </xf>
    <xf numFmtId="0" fontId="26" fillId="12" borderId="3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76" fontId="9" fillId="0" borderId="0" xfId="2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76" fontId="10" fillId="5" borderId="39" xfId="0" applyNumberFormat="1" applyFont="1" applyFill="1" applyBorder="1" applyAlignment="1">
      <alignment horizontal="center" vertical="center"/>
    </xf>
    <xf numFmtId="176" fontId="10" fillId="5" borderId="14" xfId="0" applyNumberFormat="1" applyFont="1" applyFill="1" applyBorder="1" applyAlignment="1">
      <alignment horizontal="center" vertical="center"/>
    </xf>
    <xf numFmtId="9" fontId="10" fillId="5" borderId="14" xfId="1" applyFont="1" applyFill="1" applyBorder="1" applyAlignment="1">
      <alignment horizontal="center" vertical="center"/>
    </xf>
    <xf numFmtId="176" fontId="10" fillId="5" borderId="4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10" fillId="5" borderId="41" xfId="0" applyNumberFormat="1" applyFont="1" applyFill="1" applyBorder="1" applyAlignment="1">
      <alignment horizontal="center" vertical="center"/>
    </xf>
    <xf numFmtId="176" fontId="10" fillId="5" borderId="42" xfId="0" applyNumberFormat="1" applyFont="1" applyFill="1" applyBorder="1" applyAlignment="1">
      <alignment horizontal="center" vertical="center"/>
    </xf>
    <xf numFmtId="9" fontId="10" fillId="5" borderId="42" xfId="1" applyFont="1" applyFill="1" applyBorder="1" applyAlignment="1">
      <alignment horizontal="center" vertical="center"/>
    </xf>
    <xf numFmtId="176" fontId="10" fillId="5" borderId="4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77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9" fillId="13" borderId="2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44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10" fontId="9" fillId="5" borderId="2" xfId="1" applyNumberFormat="1" applyFont="1" applyFill="1" applyBorder="1" applyAlignment="1">
      <alignment horizontal="center" vertical="center"/>
    </xf>
    <xf numFmtId="176" fontId="9" fillId="5" borderId="2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vertical="center"/>
    </xf>
    <xf numFmtId="0" fontId="14" fillId="12" borderId="14" xfId="0" applyFont="1" applyFill="1" applyBorder="1" applyAlignment="1">
      <alignment horizontal="center" vertical="center" wrapText="1"/>
    </xf>
    <xf numFmtId="3" fontId="14" fillId="12" borderId="14" xfId="0" applyNumberFormat="1" applyFont="1" applyFill="1" applyBorder="1" applyAlignment="1">
      <alignment horizontal="center" vertical="center" wrapText="1"/>
    </xf>
    <xf numFmtId="3" fontId="14" fillId="12" borderId="14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right" vertical="center" wrapText="1"/>
    </xf>
    <xf numFmtId="4" fontId="14" fillId="0" borderId="14" xfId="0" applyNumberFormat="1" applyFont="1" applyFill="1" applyBorder="1" applyAlignment="1">
      <alignment horizontal="right" vertical="center" wrapText="1"/>
    </xf>
    <xf numFmtId="0" fontId="23" fillId="0" borderId="14" xfId="0" applyFont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</cellXfs>
  <cellStyles count="3">
    <cellStyle name="백분율" xfId="1" builtinId="5"/>
    <cellStyle name="표준" xfId="0" builtinId="0"/>
    <cellStyle name="표준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VXF94EYS/&#44277;&#45800;%20&#50640;&#45320;&#51648;%20&#49324;&#50857;&#47049;%20&#49892;&#51201;(2007~2021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온실가스 배출량 계산 참고자료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 (배출량)"/>
      <sheetName val="2018"/>
      <sheetName val="2019"/>
      <sheetName val="2020"/>
      <sheetName val="2021"/>
    </sheetNames>
    <sheetDataSet>
      <sheetData sheetId="0">
        <row r="2">
          <cell r="B2" t="str">
            <v>연료</v>
          </cell>
          <cell r="C2" t="str">
            <v>단위</v>
          </cell>
          <cell r="D2" t="str">
            <v>연료에 따른 배출량 산출 배수</v>
          </cell>
        </row>
        <row r="4">
          <cell r="B4" t="str">
            <v>전력</v>
          </cell>
          <cell r="C4" t="str">
            <v>kWh</v>
          </cell>
          <cell r="D4">
            <v>4.6625488939470999E-4</v>
          </cell>
        </row>
        <row r="5">
          <cell r="B5" t="str">
            <v>휘발유</v>
          </cell>
          <cell r="C5" t="str">
            <v>ℓ</v>
          </cell>
          <cell r="D5">
            <v>2.1980695491207194E-3</v>
          </cell>
        </row>
        <row r="6">
          <cell r="B6" t="str">
            <v>가스/디젤 오일(경유)</v>
          </cell>
          <cell r="C6" t="str">
            <v>ℓ</v>
          </cell>
          <cell r="D6">
            <v>2.6537500000000003E-3</v>
          </cell>
        </row>
        <row r="7">
          <cell r="B7" t="str">
            <v>도시가스(LNG)</v>
          </cell>
          <cell r="C7" t="str">
            <v>㎥</v>
          </cell>
          <cell r="D7">
            <v>2.18758039230681E-3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G8">
            <v>3045</v>
          </cell>
        </row>
        <row r="10">
          <cell r="G10">
            <v>2884</v>
          </cell>
        </row>
        <row r="12">
          <cell r="G12">
            <v>180626</v>
          </cell>
        </row>
        <row r="14">
          <cell r="G14">
            <v>4274</v>
          </cell>
        </row>
        <row r="16">
          <cell r="G16">
            <v>16286</v>
          </cell>
        </row>
      </sheetData>
      <sheetData sheetId="12"/>
      <sheetData sheetId="13">
        <row r="7">
          <cell r="G7">
            <v>90502</v>
          </cell>
        </row>
        <row r="9">
          <cell r="G9">
            <v>3759</v>
          </cell>
          <cell r="H9">
            <v>300</v>
          </cell>
        </row>
        <row r="11">
          <cell r="G11">
            <v>3916</v>
          </cell>
          <cell r="H11">
            <v>320</v>
          </cell>
        </row>
        <row r="13">
          <cell r="G13">
            <v>204909</v>
          </cell>
          <cell r="H13">
            <v>23380</v>
          </cell>
        </row>
        <row r="15">
          <cell r="G15">
            <v>2602</v>
          </cell>
          <cell r="H15">
            <v>306</v>
          </cell>
        </row>
        <row r="17">
          <cell r="G17">
            <v>19704</v>
          </cell>
          <cell r="H17">
            <v>3332</v>
          </cell>
        </row>
      </sheetData>
      <sheetData sheetId="14">
        <row r="7">
          <cell r="G7">
            <v>84862</v>
          </cell>
          <cell r="H7">
            <v>9803</v>
          </cell>
          <cell r="I7">
            <v>8957</v>
          </cell>
          <cell r="J7">
            <v>7655</v>
          </cell>
          <cell r="K7">
            <v>7041</v>
          </cell>
          <cell r="L7">
            <v>5910</v>
          </cell>
          <cell r="M7">
            <v>5543</v>
          </cell>
          <cell r="N7">
            <v>6232</v>
          </cell>
          <cell r="O7">
            <v>7257</v>
          </cell>
          <cell r="P7">
            <v>7068</v>
          </cell>
          <cell r="Q7">
            <v>5892</v>
          </cell>
          <cell r="R7">
            <v>6053</v>
          </cell>
          <cell r="S7">
            <v>7451</v>
          </cell>
        </row>
        <row r="8">
          <cell r="G8">
            <v>2459.4630000000002</v>
          </cell>
          <cell r="H8">
            <v>237</v>
          </cell>
          <cell r="I8">
            <v>65</v>
          </cell>
          <cell r="J8">
            <v>223</v>
          </cell>
          <cell r="K8">
            <v>231.3</v>
          </cell>
          <cell r="L8">
            <v>218.5</v>
          </cell>
          <cell r="M8">
            <v>110</v>
          </cell>
          <cell r="N8">
            <v>261.36200000000002</v>
          </cell>
          <cell r="O8">
            <v>221.36500000000001</v>
          </cell>
          <cell r="P8">
            <v>198.947</v>
          </cell>
          <cell r="Q8">
            <v>241</v>
          </cell>
          <cell r="R8">
            <v>208.989</v>
          </cell>
          <cell r="S8">
            <v>243</v>
          </cell>
        </row>
        <row r="9">
          <cell r="G9">
            <v>3680</v>
          </cell>
          <cell r="I9">
            <v>250</v>
          </cell>
          <cell r="J9">
            <v>310</v>
          </cell>
          <cell r="K9">
            <v>300</v>
          </cell>
          <cell r="L9">
            <v>300</v>
          </cell>
          <cell r="M9">
            <v>320</v>
          </cell>
          <cell r="N9">
            <v>380</v>
          </cell>
          <cell r="O9">
            <v>390</v>
          </cell>
          <cell r="P9">
            <v>300</v>
          </cell>
          <cell r="Q9">
            <v>230</v>
          </cell>
          <cell r="R9">
            <v>280</v>
          </cell>
          <cell r="S9">
            <v>300</v>
          </cell>
        </row>
        <row r="10">
          <cell r="G10">
            <v>1320</v>
          </cell>
          <cell r="H10">
            <v>120</v>
          </cell>
          <cell r="I10">
            <v>120</v>
          </cell>
          <cell r="J10">
            <v>80</v>
          </cell>
          <cell r="K10">
            <v>120</v>
          </cell>
          <cell r="L10">
            <v>120</v>
          </cell>
          <cell r="M10">
            <v>120</v>
          </cell>
          <cell r="N10">
            <v>120</v>
          </cell>
          <cell r="O10">
            <v>160</v>
          </cell>
          <cell r="P10">
            <v>120</v>
          </cell>
          <cell r="Q10">
            <v>120</v>
          </cell>
          <cell r="R10">
            <v>40</v>
          </cell>
          <cell r="S10">
            <v>80</v>
          </cell>
        </row>
        <row r="11">
          <cell r="G11">
            <v>3000</v>
          </cell>
          <cell r="I11">
            <v>320</v>
          </cell>
          <cell r="J11">
            <v>260</v>
          </cell>
          <cell r="K11">
            <v>240</v>
          </cell>
          <cell r="L11">
            <v>240</v>
          </cell>
          <cell r="M11">
            <v>200</v>
          </cell>
          <cell r="N11">
            <v>240</v>
          </cell>
          <cell r="O11">
            <v>270</v>
          </cell>
          <cell r="P11">
            <v>230</v>
          </cell>
          <cell r="Q11">
            <v>220</v>
          </cell>
          <cell r="R11">
            <v>180</v>
          </cell>
          <cell r="S11">
            <v>240</v>
          </cell>
        </row>
        <row r="12">
          <cell r="G12">
            <v>660</v>
          </cell>
          <cell r="H12">
            <v>60</v>
          </cell>
          <cell r="I12">
            <v>30</v>
          </cell>
          <cell r="J12">
            <v>60</v>
          </cell>
          <cell r="K12">
            <v>30</v>
          </cell>
          <cell r="L12">
            <v>60</v>
          </cell>
          <cell r="M12">
            <v>60</v>
          </cell>
          <cell r="N12">
            <v>90</v>
          </cell>
          <cell r="O12">
            <v>60</v>
          </cell>
          <cell r="P12">
            <v>90</v>
          </cell>
          <cell r="Q12">
            <v>30</v>
          </cell>
          <cell r="R12">
            <v>60</v>
          </cell>
          <cell r="S12">
            <v>30</v>
          </cell>
        </row>
        <row r="13">
          <cell r="G13">
            <v>212203</v>
          </cell>
          <cell r="I13">
            <v>28323</v>
          </cell>
          <cell r="J13">
            <v>25046</v>
          </cell>
          <cell r="K13">
            <v>25185</v>
          </cell>
          <cell r="L13">
            <v>22370</v>
          </cell>
          <cell r="M13">
            <v>14785</v>
          </cell>
          <cell r="N13">
            <v>10373</v>
          </cell>
          <cell r="O13">
            <v>8546</v>
          </cell>
          <cell r="P13">
            <v>8309</v>
          </cell>
          <cell r="Q13">
            <v>9392</v>
          </cell>
          <cell r="R13">
            <v>13872</v>
          </cell>
          <cell r="S13">
            <v>19944</v>
          </cell>
        </row>
        <row r="14">
          <cell r="G14">
            <v>795069</v>
          </cell>
          <cell r="H14">
            <v>83974</v>
          </cell>
          <cell r="I14">
            <v>76238</v>
          </cell>
          <cell r="J14">
            <v>66290</v>
          </cell>
          <cell r="K14">
            <v>68140</v>
          </cell>
          <cell r="L14">
            <v>55368</v>
          </cell>
          <cell r="M14">
            <v>54850</v>
          </cell>
          <cell r="N14">
            <v>62568</v>
          </cell>
          <cell r="O14">
            <v>76780</v>
          </cell>
          <cell r="P14">
            <v>61524</v>
          </cell>
          <cell r="Q14">
            <v>52552</v>
          </cell>
          <cell r="R14">
            <v>58125</v>
          </cell>
          <cell r="S14">
            <v>78660</v>
          </cell>
        </row>
        <row r="15">
          <cell r="G15">
            <v>2760</v>
          </cell>
          <cell r="I15">
            <v>336</v>
          </cell>
          <cell r="J15">
            <v>302</v>
          </cell>
          <cell r="K15">
            <v>332</v>
          </cell>
          <cell r="L15">
            <v>322</v>
          </cell>
          <cell r="M15">
            <v>362</v>
          </cell>
          <cell r="N15">
            <v>138</v>
          </cell>
          <cell r="O15">
            <v>0</v>
          </cell>
          <cell r="P15">
            <v>0</v>
          </cell>
          <cell r="Q15">
            <v>65</v>
          </cell>
          <cell r="R15">
            <v>226</v>
          </cell>
          <cell r="S15">
            <v>350</v>
          </cell>
        </row>
        <row r="16">
          <cell r="G16">
            <v>104406</v>
          </cell>
          <cell r="H16">
            <v>10052</v>
          </cell>
          <cell r="I16">
            <v>9916</v>
          </cell>
          <cell r="J16">
            <v>9394</v>
          </cell>
          <cell r="K16">
            <v>9075</v>
          </cell>
          <cell r="L16">
            <v>7576</v>
          </cell>
          <cell r="M16">
            <v>7186</v>
          </cell>
          <cell r="N16">
            <v>6668</v>
          </cell>
          <cell r="O16">
            <v>7215</v>
          </cell>
          <cell r="P16">
            <v>7529</v>
          </cell>
          <cell r="Q16">
            <v>8406</v>
          </cell>
          <cell r="R16">
            <v>10489</v>
          </cell>
          <cell r="S16">
            <v>10900</v>
          </cell>
        </row>
        <row r="17">
          <cell r="G17">
            <v>17522</v>
          </cell>
          <cell r="I17">
            <v>3546</v>
          </cell>
          <cell r="J17">
            <v>2774</v>
          </cell>
          <cell r="K17">
            <v>1194</v>
          </cell>
          <cell r="L17">
            <v>1416</v>
          </cell>
          <cell r="M17">
            <v>1036</v>
          </cell>
          <cell r="N17">
            <v>717</v>
          </cell>
          <cell r="O17">
            <v>606</v>
          </cell>
          <cell r="P17">
            <v>470</v>
          </cell>
          <cell r="Q17">
            <v>594</v>
          </cell>
          <cell r="R17">
            <v>537</v>
          </cell>
          <cell r="S17">
            <v>1975</v>
          </cell>
        </row>
        <row r="18">
          <cell r="G18">
            <v>278392</v>
          </cell>
          <cell r="H18">
            <v>27429</v>
          </cell>
          <cell r="I18">
            <v>24059</v>
          </cell>
          <cell r="J18">
            <v>20275</v>
          </cell>
          <cell r="K18">
            <v>20012</v>
          </cell>
          <cell r="L18">
            <v>18238</v>
          </cell>
          <cell r="M18">
            <v>20718</v>
          </cell>
          <cell r="N18">
            <v>25823</v>
          </cell>
          <cell r="O18">
            <v>36727</v>
          </cell>
          <cell r="P18">
            <v>25877</v>
          </cell>
          <cell r="Q18">
            <v>15926</v>
          </cell>
          <cell r="R18">
            <v>21874</v>
          </cell>
          <cell r="S18">
            <v>21434</v>
          </cell>
        </row>
        <row r="44">
          <cell r="G44">
            <v>26109</v>
          </cell>
          <cell r="N44">
            <v>20557</v>
          </cell>
        </row>
        <row r="45">
          <cell r="G45">
            <v>514</v>
          </cell>
          <cell r="N45">
            <v>681.67399999999998</v>
          </cell>
        </row>
        <row r="46">
          <cell r="G46">
            <v>860</v>
          </cell>
          <cell r="N46">
            <v>1070</v>
          </cell>
        </row>
        <row r="47">
          <cell r="G47">
            <v>360</v>
          </cell>
          <cell r="N47">
            <v>400</v>
          </cell>
        </row>
        <row r="48">
          <cell r="G48">
            <v>1006</v>
          </cell>
          <cell r="N48">
            <v>740</v>
          </cell>
        </row>
        <row r="49">
          <cell r="G49">
            <v>164</v>
          </cell>
          <cell r="N49">
            <v>240</v>
          </cell>
        </row>
        <row r="50">
          <cell r="G50">
            <v>75795</v>
          </cell>
          <cell r="N50">
            <v>27228</v>
          </cell>
        </row>
        <row r="51">
          <cell r="G51">
            <v>233860</v>
          </cell>
          <cell r="N51">
            <v>200872</v>
          </cell>
        </row>
        <row r="52">
          <cell r="G52">
            <v>959</v>
          </cell>
          <cell r="N52">
            <v>138</v>
          </cell>
        </row>
        <row r="53">
          <cell r="G53">
            <v>31919</v>
          </cell>
          <cell r="N53">
            <v>21412</v>
          </cell>
        </row>
        <row r="54">
          <cell r="G54">
            <v>7415</v>
          </cell>
          <cell r="N54">
            <v>1793</v>
          </cell>
        </row>
        <row r="55">
          <cell r="G55">
            <v>76472</v>
          </cell>
          <cell r="N55">
            <v>88427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7"/>
  <sheetViews>
    <sheetView tabSelected="1" view="pageBreakPreview" topLeftCell="B1" zoomScale="70" zoomScaleNormal="55" zoomScaleSheetLayoutView="70" workbookViewId="0">
      <selection activeCell="C7" sqref="C7"/>
    </sheetView>
  </sheetViews>
  <sheetFormatPr defaultRowHeight="13.5" x14ac:dyDescent="0.25"/>
  <cols>
    <col min="1" max="1" width="21.140625" style="1" customWidth="1"/>
    <col min="2" max="2" width="35.42578125" style="1" customWidth="1"/>
    <col min="3" max="3" width="42.42578125" style="1" customWidth="1"/>
    <col min="4" max="4" width="17.42578125" style="1" customWidth="1"/>
    <col min="5" max="5" width="23.28515625" style="1" bestFit="1" customWidth="1"/>
    <col min="6" max="6" width="10.85546875" style="1" customWidth="1"/>
    <col min="7" max="7" width="12.7109375" style="1" customWidth="1"/>
    <col min="8" max="19" width="12.28515625" style="1" customWidth="1"/>
    <col min="20" max="20" width="13.5703125" style="1" customWidth="1"/>
    <col min="21" max="21" width="10.140625" style="2" customWidth="1"/>
    <col min="22" max="22" width="9.140625" style="1"/>
    <col min="23" max="23" width="46.42578125" style="1" bestFit="1" customWidth="1"/>
    <col min="24" max="24" width="48.7109375" style="1" bestFit="1" customWidth="1"/>
    <col min="25" max="25" width="16" style="1" customWidth="1"/>
    <col min="26" max="26" width="23.28515625" style="1" bestFit="1" customWidth="1"/>
    <col min="27" max="27" width="6.140625" style="1" bestFit="1" customWidth="1"/>
    <col min="28" max="28" width="11.140625" style="1" customWidth="1"/>
    <col min="29" max="42" width="12.28515625" style="1" customWidth="1"/>
    <col min="43" max="16384" width="9.140625" style="1"/>
  </cols>
  <sheetData>
    <row r="1" spans="1:21" ht="14.25" thickBot="1" x14ac:dyDescent="0.3"/>
    <row r="2" spans="1:21" ht="25.5" customHeight="1" thickBot="1" x14ac:dyDescent="0.8">
      <c r="A2" s="3" t="s">
        <v>0</v>
      </c>
      <c r="B2" s="4" t="s">
        <v>1</v>
      </c>
      <c r="C2" s="5"/>
      <c r="D2" s="6" t="s">
        <v>2</v>
      </c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1:21" ht="47.25" customHeight="1" x14ac:dyDescent="0.75">
      <c r="B3" s="10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9"/>
    </row>
    <row r="4" spans="1:21" ht="10.5" customHeight="1" x14ac:dyDescent="0.25"/>
    <row r="5" spans="1:21" s="12" customFormat="1" ht="24.95" customHeight="1" x14ac:dyDescent="0.3">
      <c r="B5" s="13" t="s">
        <v>4</v>
      </c>
      <c r="C5" s="13" t="s">
        <v>4</v>
      </c>
      <c r="D5" s="13" t="s">
        <v>4</v>
      </c>
      <c r="E5" s="13" t="s">
        <v>4</v>
      </c>
      <c r="F5" s="13" t="s">
        <v>4</v>
      </c>
      <c r="G5" s="13" t="s">
        <v>5</v>
      </c>
      <c r="H5" s="13" t="s">
        <v>5</v>
      </c>
      <c r="I5" s="13" t="s">
        <v>5</v>
      </c>
      <c r="J5" s="13" t="s">
        <v>5</v>
      </c>
      <c r="K5" s="13" t="s">
        <v>5</v>
      </c>
      <c r="L5" s="13" t="s">
        <v>5</v>
      </c>
      <c r="M5" s="13" t="s">
        <v>5</v>
      </c>
      <c r="N5" s="13" t="s">
        <v>5</v>
      </c>
      <c r="O5" s="13" t="s">
        <v>5</v>
      </c>
      <c r="P5" s="13" t="s">
        <v>5</v>
      </c>
      <c r="Q5" s="13" t="s">
        <v>5</v>
      </c>
      <c r="R5" s="13" t="s">
        <v>5</v>
      </c>
      <c r="S5" s="13" t="s">
        <v>5</v>
      </c>
      <c r="T5" s="13" t="s">
        <v>6</v>
      </c>
      <c r="U5" s="14"/>
    </row>
    <row r="6" spans="1:21" s="12" customFormat="1" ht="24.95" customHeight="1" thickBot="1" x14ac:dyDescent="0.35"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6" t="s">
        <v>20</v>
      </c>
      <c r="P6" s="16" t="s">
        <v>21</v>
      </c>
      <c r="Q6" s="16" t="s">
        <v>22</v>
      </c>
      <c r="R6" s="16" t="s">
        <v>23</v>
      </c>
      <c r="S6" s="16" t="s">
        <v>24</v>
      </c>
      <c r="T6" s="13" t="s">
        <v>25</v>
      </c>
      <c r="U6" s="14"/>
    </row>
    <row r="7" spans="1:21" s="12" customFormat="1" ht="24.95" customHeight="1" thickTop="1" x14ac:dyDescent="0.3">
      <c r="B7" s="17" t="s">
        <v>26</v>
      </c>
      <c r="C7" s="18" t="s">
        <v>27</v>
      </c>
      <c r="D7" s="19" t="s">
        <v>28</v>
      </c>
      <c r="E7" s="19" t="s">
        <v>29</v>
      </c>
      <c r="F7" s="19" t="s">
        <v>30</v>
      </c>
      <c r="G7" s="20">
        <f>SUM(H7:S7)</f>
        <v>0</v>
      </c>
      <c r="H7" s="21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3">
        <f>VLOOKUP(E7,'[1]온실가스 배출량 계산 참고자료'!$B$2:$D$7,3,0)*'2020'!G7</f>
        <v>0</v>
      </c>
      <c r="U7" s="24"/>
    </row>
    <row r="8" spans="1:21" s="12" customFormat="1" ht="24.95" customHeight="1" x14ac:dyDescent="0.3">
      <c r="B8" s="17" t="s">
        <v>26</v>
      </c>
      <c r="C8" s="18" t="s">
        <v>27</v>
      </c>
      <c r="D8" s="19" t="s">
        <v>28</v>
      </c>
      <c r="E8" s="19" t="s">
        <v>31</v>
      </c>
      <c r="F8" s="19" t="s">
        <v>32</v>
      </c>
      <c r="G8" s="20">
        <f t="shared" ref="G8:G20" si="0">SUM(H8:S8)</f>
        <v>85268</v>
      </c>
      <c r="H8" s="25">
        <v>8731</v>
      </c>
      <c r="I8" s="26">
        <v>9304</v>
      </c>
      <c r="J8" s="26">
        <v>8014</v>
      </c>
      <c r="K8" s="26">
        <v>6973</v>
      </c>
      <c r="L8" s="26">
        <v>5883</v>
      </c>
      <c r="M8" s="26">
        <v>5931</v>
      </c>
      <c r="N8" s="26">
        <v>6648</v>
      </c>
      <c r="O8" s="26">
        <v>6961</v>
      </c>
      <c r="P8" s="26">
        <v>7369</v>
      </c>
      <c r="Q8" s="26">
        <v>5634</v>
      </c>
      <c r="R8" s="26">
        <v>6097</v>
      </c>
      <c r="S8" s="27">
        <v>7723</v>
      </c>
      <c r="T8" s="23">
        <f>VLOOKUP(E8,'[1]온실가스 배출량 계산 참고자료'!$B$2:$D$7,3,0)*'2020'!G8</f>
        <v>39.75662190890813</v>
      </c>
      <c r="U8" s="24"/>
    </row>
    <row r="9" spans="1:21" s="12" customFormat="1" ht="24.95" customHeight="1" x14ac:dyDescent="0.3">
      <c r="B9" s="17" t="s">
        <v>26</v>
      </c>
      <c r="C9" s="18" t="s">
        <v>33</v>
      </c>
      <c r="D9" s="19" t="s">
        <v>33</v>
      </c>
      <c r="E9" s="19" t="s">
        <v>34</v>
      </c>
      <c r="F9" s="19" t="s">
        <v>35</v>
      </c>
      <c r="G9" s="20">
        <f t="shared" si="0"/>
        <v>1322.87</v>
      </c>
      <c r="H9" s="25">
        <v>165</v>
      </c>
      <c r="I9" s="26">
        <v>130</v>
      </c>
      <c r="J9" s="26">
        <v>135</v>
      </c>
      <c r="K9" s="26">
        <v>146</v>
      </c>
      <c r="L9" s="26">
        <v>155</v>
      </c>
      <c r="M9" s="26">
        <v>122.9</v>
      </c>
      <c r="N9" s="26">
        <v>83.9</v>
      </c>
      <c r="O9" s="26">
        <v>80</v>
      </c>
      <c r="P9" s="26">
        <v>120</v>
      </c>
      <c r="Q9" s="26">
        <v>75</v>
      </c>
      <c r="R9" s="26">
        <v>65.069999999999993</v>
      </c>
      <c r="S9" s="27">
        <v>45</v>
      </c>
      <c r="T9" s="23">
        <f>VLOOKUP(E9,'[1]온실가스 배출량 계산 참고자료'!$B$2:$D$7,3,0)*'2020'!G9</f>
        <v>2.9077602644453258</v>
      </c>
      <c r="U9" s="24"/>
    </row>
    <row r="10" spans="1:21" s="12" customFormat="1" ht="24.95" customHeight="1" x14ac:dyDescent="0.3">
      <c r="B10" s="28" t="s">
        <v>36</v>
      </c>
      <c r="C10" s="18" t="s">
        <v>37</v>
      </c>
      <c r="D10" s="19" t="s">
        <v>33</v>
      </c>
      <c r="E10" s="19" t="s">
        <v>34</v>
      </c>
      <c r="F10" s="19" t="s">
        <v>35</v>
      </c>
      <c r="G10" s="20">
        <f t="shared" si="0"/>
        <v>1350</v>
      </c>
      <c r="H10" s="25">
        <v>170</v>
      </c>
      <c r="I10" s="26">
        <v>170</v>
      </c>
      <c r="J10" s="26">
        <v>120</v>
      </c>
      <c r="K10" s="26">
        <v>70</v>
      </c>
      <c r="L10" s="26">
        <v>90</v>
      </c>
      <c r="M10" s="26">
        <v>140</v>
      </c>
      <c r="N10" s="26">
        <v>110</v>
      </c>
      <c r="O10" s="29">
        <v>120</v>
      </c>
      <c r="P10" s="29">
        <v>90</v>
      </c>
      <c r="Q10" s="29">
        <v>90</v>
      </c>
      <c r="R10" s="26">
        <v>90</v>
      </c>
      <c r="S10" s="27">
        <v>90</v>
      </c>
      <c r="T10" s="23">
        <f>VLOOKUP(E10,'[1]온실가스 배출량 계산 참고자료'!$B$2:$D$7,3,0)*'2020'!G10</f>
        <v>2.9673938913129709</v>
      </c>
      <c r="U10" s="24"/>
    </row>
    <row r="11" spans="1:21" s="12" customFormat="1" ht="24.95" customHeight="1" x14ac:dyDescent="0.3">
      <c r="B11" s="28" t="s">
        <v>36</v>
      </c>
      <c r="C11" s="18" t="s">
        <v>38</v>
      </c>
      <c r="D11" s="19" t="s">
        <v>33</v>
      </c>
      <c r="E11" s="19" t="s">
        <v>39</v>
      </c>
      <c r="F11" s="19" t="s">
        <v>35</v>
      </c>
      <c r="G11" s="20">
        <f t="shared" si="0"/>
        <v>920</v>
      </c>
      <c r="H11" s="25">
        <v>120</v>
      </c>
      <c r="I11" s="26">
        <v>40</v>
      </c>
      <c r="J11" s="26">
        <v>80</v>
      </c>
      <c r="K11" s="26">
        <v>40</v>
      </c>
      <c r="L11" s="26">
        <v>40</v>
      </c>
      <c r="M11" s="26">
        <v>40</v>
      </c>
      <c r="N11" s="26">
        <v>120</v>
      </c>
      <c r="O11" s="29">
        <v>80</v>
      </c>
      <c r="P11" s="29">
        <v>120</v>
      </c>
      <c r="Q11" s="29">
        <v>80</v>
      </c>
      <c r="R11" s="26">
        <v>80</v>
      </c>
      <c r="S11" s="27">
        <v>80</v>
      </c>
      <c r="T11" s="23">
        <f>VLOOKUP(E11,'[1]온실가스 배출량 계산 참고자료'!$B$2:$D$7,3,0)*'2020'!G11</f>
        <v>2.4414500000000001</v>
      </c>
      <c r="U11" s="24"/>
    </row>
    <row r="12" spans="1:21" s="12" customFormat="1" ht="24.95" customHeight="1" x14ac:dyDescent="0.3">
      <c r="B12" s="30" t="s">
        <v>40</v>
      </c>
      <c r="C12" s="18" t="s">
        <v>33</v>
      </c>
      <c r="D12" s="19" t="s">
        <v>33</v>
      </c>
      <c r="E12" s="19" t="s">
        <v>39</v>
      </c>
      <c r="F12" s="19" t="s">
        <v>35</v>
      </c>
      <c r="G12" s="20">
        <f t="shared" si="0"/>
        <v>2767.252</v>
      </c>
      <c r="H12" s="31">
        <v>300</v>
      </c>
      <c r="I12" s="26">
        <v>200</v>
      </c>
      <c r="J12" s="26">
        <v>190</v>
      </c>
      <c r="K12" s="26">
        <v>200</v>
      </c>
      <c r="L12" s="26">
        <v>250</v>
      </c>
      <c r="M12" s="26">
        <v>200</v>
      </c>
      <c r="N12" s="26">
        <v>300</v>
      </c>
      <c r="O12" s="26">
        <v>250</v>
      </c>
      <c r="P12" s="26">
        <v>200</v>
      </c>
      <c r="Q12" s="26">
        <v>200</v>
      </c>
      <c r="R12" s="26">
        <v>200</v>
      </c>
      <c r="S12" s="27">
        <v>277.25200000000001</v>
      </c>
      <c r="T12" s="23">
        <f>VLOOKUP(E12,'[1]온실가스 배출량 계산 참고자료'!$B$2:$D$7,3,0)*'2020'!G12</f>
        <v>7.343594995000001</v>
      </c>
      <c r="U12" s="24"/>
    </row>
    <row r="13" spans="1:21" s="12" customFormat="1" ht="24.95" customHeight="1" x14ac:dyDescent="0.3">
      <c r="B13" s="30" t="s">
        <v>40</v>
      </c>
      <c r="C13" s="18" t="s">
        <v>41</v>
      </c>
      <c r="D13" s="19" t="s">
        <v>33</v>
      </c>
      <c r="E13" s="19" t="s">
        <v>34</v>
      </c>
      <c r="F13" s="19" t="s">
        <v>35</v>
      </c>
      <c r="G13" s="20">
        <f t="shared" si="0"/>
        <v>504</v>
      </c>
      <c r="H13" s="31">
        <v>30</v>
      </c>
      <c r="I13" s="26">
        <v>30</v>
      </c>
      <c r="J13" s="26">
        <v>30</v>
      </c>
      <c r="K13" s="26">
        <v>30</v>
      </c>
      <c r="L13" s="26">
        <v>60</v>
      </c>
      <c r="M13" s="26">
        <v>30</v>
      </c>
      <c r="N13" s="26">
        <v>60</v>
      </c>
      <c r="O13" s="26">
        <v>60</v>
      </c>
      <c r="P13" s="26">
        <v>60</v>
      </c>
      <c r="Q13" s="26">
        <v>30</v>
      </c>
      <c r="R13" s="26">
        <v>30</v>
      </c>
      <c r="S13" s="27">
        <v>54</v>
      </c>
      <c r="T13" s="23">
        <f>VLOOKUP(E13,'[1]온실가스 배출량 계산 참고자료'!$B$2:$D$7,3,0)*'2020'!G13</f>
        <v>1.1078270527568426</v>
      </c>
      <c r="U13" s="24"/>
    </row>
    <row r="14" spans="1:21" s="12" customFormat="1" ht="24.95" customHeight="1" x14ac:dyDescent="0.3">
      <c r="B14" s="30" t="s">
        <v>40</v>
      </c>
      <c r="C14" s="18" t="s">
        <v>42</v>
      </c>
      <c r="D14" s="19" t="s">
        <v>33</v>
      </c>
      <c r="E14" s="19" t="s">
        <v>34</v>
      </c>
      <c r="F14" s="19" t="s">
        <v>35</v>
      </c>
      <c r="G14" s="20">
        <f t="shared" si="0"/>
        <v>235</v>
      </c>
      <c r="H14" s="31">
        <v>0</v>
      </c>
      <c r="I14" s="26">
        <v>0</v>
      </c>
      <c r="J14" s="26">
        <v>0</v>
      </c>
      <c r="K14" s="26">
        <v>0</v>
      </c>
      <c r="L14" s="26">
        <v>0</v>
      </c>
      <c r="M14" s="26">
        <v>35</v>
      </c>
      <c r="N14" s="26">
        <v>35</v>
      </c>
      <c r="O14" s="26">
        <v>30</v>
      </c>
      <c r="P14" s="26">
        <v>30</v>
      </c>
      <c r="Q14" s="26">
        <v>30</v>
      </c>
      <c r="R14" s="26">
        <v>30</v>
      </c>
      <c r="S14" s="27">
        <v>45</v>
      </c>
      <c r="T14" s="23"/>
      <c r="U14" s="24"/>
    </row>
    <row r="15" spans="1:21" s="12" customFormat="1" ht="24.95" customHeight="1" x14ac:dyDescent="0.3">
      <c r="B15" s="32" t="s">
        <v>43</v>
      </c>
      <c r="C15" s="33" t="s">
        <v>44</v>
      </c>
      <c r="D15" s="19" t="s">
        <v>28</v>
      </c>
      <c r="E15" s="19" t="s">
        <v>29</v>
      </c>
      <c r="F15" s="19" t="s">
        <v>30</v>
      </c>
      <c r="G15" s="20">
        <f t="shared" si="0"/>
        <v>89080</v>
      </c>
      <c r="H15" s="25">
        <v>26518</v>
      </c>
      <c r="I15" s="34">
        <v>24510</v>
      </c>
      <c r="J15" s="26">
        <v>6706</v>
      </c>
      <c r="K15" s="26">
        <v>3676</v>
      </c>
      <c r="L15" s="26">
        <v>852</v>
      </c>
      <c r="M15" s="26">
        <v>3019</v>
      </c>
      <c r="N15" s="26">
        <v>993</v>
      </c>
      <c r="O15" s="26">
        <v>993</v>
      </c>
      <c r="P15" s="26">
        <v>2802</v>
      </c>
      <c r="Q15" s="26">
        <v>104</v>
      </c>
      <c r="R15" s="26">
        <v>3486</v>
      </c>
      <c r="S15" s="27">
        <v>15421</v>
      </c>
      <c r="T15" s="23">
        <f>VLOOKUP(E15,'[1]온실가스 배출량 계산 참고자료'!$B$2:$D$7,3,0)*'2020'!G15</f>
        <v>194.86966134669063</v>
      </c>
      <c r="U15" s="24"/>
    </row>
    <row r="16" spans="1:21" s="12" customFormat="1" ht="24.95" customHeight="1" x14ac:dyDescent="0.3">
      <c r="B16" s="32" t="s">
        <v>43</v>
      </c>
      <c r="C16" s="35"/>
      <c r="D16" s="19" t="s">
        <v>28</v>
      </c>
      <c r="E16" s="19" t="s">
        <v>31</v>
      </c>
      <c r="F16" s="19" t="s">
        <v>45</v>
      </c>
      <c r="G16" s="20">
        <f t="shared" si="0"/>
        <v>506129</v>
      </c>
      <c r="H16" s="25">
        <v>80345</v>
      </c>
      <c r="I16" s="34">
        <v>61560</v>
      </c>
      <c r="J16" s="26">
        <v>37836</v>
      </c>
      <c r="K16" s="26">
        <v>23263</v>
      </c>
      <c r="L16" s="26">
        <v>20433</v>
      </c>
      <c r="M16" s="26">
        <v>31823</v>
      </c>
      <c r="N16" s="26">
        <v>28742</v>
      </c>
      <c r="O16" s="26">
        <v>48089</v>
      </c>
      <c r="P16" s="26">
        <v>34186</v>
      </c>
      <c r="Q16" s="26">
        <v>29505</v>
      </c>
      <c r="R16" s="26">
        <v>56614</v>
      </c>
      <c r="S16" s="27">
        <v>53733</v>
      </c>
      <c r="T16" s="23">
        <f>VLOOKUP(E16,'[1]온실가스 배출량 계산 참고자료'!$B$2:$D$7,3,0)*'2020'!G16</f>
        <v>235.98512091445517</v>
      </c>
      <c r="U16" s="24"/>
    </row>
    <row r="17" spans="2:21" s="12" customFormat="1" ht="24.95" customHeight="1" x14ac:dyDescent="0.3">
      <c r="B17" s="32" t="s">
        <v>43</v>
      </c>
      <c r="C17" s="33" t="s">
        <v>46</v>
      </c>
      <c r="D17" s="19" t="s">
        <v>28</v>
      </c>
      <c r="E17" s="19" t="s">
        <v>29</v>
      </c>
      <c r="F17" s="19" t="s">
        <v>30</v>
      </c>
      <c r="G17" s="20">
        <f t="shared" si="0"/>
        <v>822</v>
      </c>
      <c r="H17" s="25">
        <v>388</v>
      </c>
      <c r="I17" s="34">
        <v>336</v>
      </c>
      <c r="J17" s="26">
        <v>98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7">
        <v>0</v>
      </c>
      <c r="T17" s="23">
        <f>VLOOKUP(E17,'[1]온실가스 배출량 계산 참고자료'!$B$2:$D$7,3,0)*'2020'!G17</f>
        <v>1.7981910824761977</v>
      </c>
      <c r="U17" s="24"/>
    </row>
    <row r="18" spans="2:21" s="12" customFormat="1" ht="24.95" customHeight="1" x14ac:dyDescent="0.3">
      <c r="B18" s="32" t="s">
        <v>43</v>
      </c>
      <c r="C18" s="35"/>
      <c r="D18" s="19" t="s">
        <v>28</v>
      </c>
      <c r="E18" s="19" t="s">
        <v>31</v>
      </c>
      <c r="F18" s="19" t="s">
        <v>45</v>
      </c>
      <c r="G18" s="20">
        <f t="shared" si="0"/>
        <v>65537</v>
      </c>
      <c r="H18" s="25">
        <v>10596</v>
      </c>
      <c r="I18" s="34">
        <v>7492</v>
      </c>
      <c r="J18" s="26">
        <v>3062</v>
      </c>
      <c r="K18" s="26">
        <v>2819</v>
      </c>
      <c r="L18" s="26">
        <v>4122</v>
      </c>
      <c r="M18" s="26">
        <v>3686</v>
      </c>
      <c r="N18" s="26">
        <v>2130</v>
      </c>
      <c r="O18" s="26">
        <v>6377</v>
      </c>
      <c r="P18" s="26">
        <v>3390</v>
      </c>
      <c r="Q18" s="26">
        <v>5594</v>
      </c>
      <c r="R18" s="26">
        <v>9912</v>
      </c>
      <c r="S18" s="27">
        <v>6357</v>
      </c>
      <c r="T18" s="23">
        <f>VLOOKUP(E18,'[1]온실가스 배출량 계산 참고자료'!$B$2:$D$7,3,0)*'2020'!G18</f>
        <v>30.55694668626111</v>
      </c>
      <c r="U18" s="24"/>
    </row>
    <row r="19" spans="2:21" s="12" customFormat="1" ht="24.95" customHeight="1" x14ac:dyDescent="0.3">
      <c r="B19" s="32" t="s">
        <v>43</v>
      </c>
      <c r="C19" s="33" t="s">
        <v>47</v>
      </c>
      <c r="D19" s="19" t="s">
        <v>28</v>
      </c>
      <c r="E19" s="19" t="s">
        <v>29</v>
      </c>
      <c r="F19" s="19" t="s">
        <v>30</v>
      </c>
      <c r="G19" s="20">
        <f t="shared" si="0"/>
        <v>9937</v>
      </c>
      <c r="H19" s="25">
        <v>3380</v>
      </c>
      <c r="I19" s="34">
        <v>3600</v>
      </c>
      <c r="J19" s="26">
        <v>1569</v>
      </c>
      <c r="K19" s="26">
        <v>0</v>
      </c>
      <c r="L19" s="26">
        <v>46</v>
      </c>
      <c r="M19" s="26">
        <v>321</v>
      </c>
      <c r="N19" s="26">
        <v>0</v>
      </c>
      <c r="O19" s="26">
        <v>0</v>
      </c>
      <c r="P19" s="26">
        <v>37</v>
      </c>
      <c r="Q19" s="26">
        <v>0</v>
      </c>
      <c r="R19" s="26">
        <v>296</v>
      </c>
      <c r="S19" s="27">
        <v>688</v>
      </c>
      <c r="T19" s="23">
        <f>VLOOKUP(E19,'[1]온실가스 배출량 계산 참고자료'!$B$2:$D$7,3,0)*'2020'!G19</f>
        <v>21.737986358352771</v>
      </c>
      <c r="U19" s="24"/>
    </row>
    <row r="20" spans="2:21" s="12" customFormat="1" ht="24.75" customHeight="1" thickBot="1" x14ac:dyDescent="0.35">
      <c r="B20" s="32" t="s">
        <v>43</v>
      </c>
      <c r="C20" s="35"/>
      <c r="D20" s="19" t="s">
        <v>28</v>
      </c>
      <c r="E20" s="19" t="s">
        <v>31</v>
      </c>
      <c r="F20" s="19" t="s">
        <v>45</v>
      </c>
      <c r="G20" s="20">
        <f t="shared" si="0"/>
        <v>89678</v>
      </c>
      <c r="H20" s="36">
        <v>16837</v>
      </c>
      <c r="I20" s="37">
        <v>11725</v>
      </c>
      <c r="J20" s="38">
        <v>5443</v>
      </c>
      <c r="K20" s="38">
        <v>4028</v>
      </c>
      <c r="L20" s="38">
        <v>3942</v>
      </c>
      <c r="M20" s="38">
        <v>4435</v>
      </c>
      <c r="N20" s="38">
        <v>3762</v>
      </c>
      <c r="O20" s="38">
        <v>10425</v>
      </c>
      <c r="P20" s="38">
        <v>5076</v>
      </c>
      <c r="Q20" s="38">
        <v>3341</v>
      </c>
      <c r="R20" s="38">
        <v>9907</v>
      </c>
      <c r="S20" s="39">
        <v>10757</v>
      </c>
      <c r="T20" s="23">
        <f>VLOOKUP(E20,'[1]온실가스 배출량 계산 참고자료'!$B$2:$D$7,3,0)*'2020'!G20</f>
        <v>41.8128059711388</v>
      </c>
      <c r="U20" s="24"/>
    </row>
    <row r="21" spans="2:21" s="12" customFormat="1" ht="24.95" customHeight="1" thickTop="1" x14ac:dyDescent="0.3">
      <c r="T21" s="40">
        <f>SUM(T7:T20)</f>
        <v>583.28536047179807</v>
      </c>
      <c r="U21" s="41"/>
    </row>
    <row r="22" spans="2:21" s="12" customFormat="1" ht="24.95" customHeight="1" x14ac:dyDescent="0.3">
      <c r="T22" s="42"/>
      <c r="U22" s="41"/>
    </row>
    <row r="23" spans="2:21" s="12" customFormat="1" ht="24.95" customHeight="1" x14ac:dyDescent="0.3">
      <c r="M23" s="43"/>
      <c r="T23" s="42"/>
      <c r="U23" s="41"/>
    </row>
    <row r="24" spans="2:21" s="12" customFormat="1" ht="24.95" customHeight="1" x14ac:dyDescent="0.3">
      <c r="T24" s="42"/>
      <c r="U24" s="41"/>
    </row>
    <row r="25" spans="2:21" ht="26.25" customHeight="1" x14ac:dyDescent="0.25"/>
    <row r="26" spans="2:21" ht="33" customHeight="1" x14ac:dyDescent="0.55000000000000004">
      <c r="B26" s="10" t="s">
        <v>48</v>
      </c>
      <c r="C26" s="44"/>
      <c r="D26" s="44"/>
      <c r="E26" s="4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1" ht="33" customHeight="1" thickBot="1" x14ac:dyDescent="0.35">
      <c r="B27" s="46" t="s">
        <v>49</v>
      </c>
      <c r="C27" s="46"/>
      <c r="D27" s="47" t="s">
        <v>50</v>
      </c>
      <c r="E27" s="48" t="s">
        <v>51</v>
      </c>
      <c r="F27" s="49" t="s">
        <v>52</v>
      </c>
      <c r="G27" s="50"/>
      <c r="H27" s="48" t="s">
        <v>53</v>
      </c>
      <c r="I27" s="48" t="s">
        <v>54</v>
      </c>
      <c r="J27" s="48" t="s">
        <v>55</v>
      </c>
      <c r="K27" s="48" t="s">
        <v>56</v>
      </c>
      <c r="L27" s="48" t="s">
        <v>57</v>
      </c>
      <c r="M27" s="48" t="s">
        <v>58</v>
      </c>
      <c r="N27" s="48" t="s">
        <v>59</v>
      </c>
      <c r="O27" s="48" t="s">
        <v>60</v>
      </c>
      <c r="P27" s="48" t="s">
        <v>61</v>
      </c>
      <c r="Q27" s="48" t="s">
        <v>62</v>
      </c>
      <c r="R27" s="12"/>
      <c r="S27" s="12"/>
      <c r="T27" s="12"/>
      <c r="U27" s="12"/>
    </row>
    <row r="28" spans="2:21" ht="33" customHeight="1" thickTop="1" x14ac:dyDescent="0.3">
      <c r="B28" s="51" t="s">
        <v>63</v>
      </c>
      <c r="C28" s="52" t="s">
        <v>64</v>
      </c>
      <c r="D28" s="53">
        <v>1210</v>
      </c>
      <c r="E28" s="54">
        <v>1210</v>
      </c>
      <c r="F28" s="55">
        <v>1210</v>
      </c>
      <c r="G28" s="56"/>
      <c r="H28" s="54">
        <v>1210</v>
      </c>
      <c r="I28" s="57">
        <v>1210</v>
      </c>
      <c r="J28" s="57">
        <v>1210</v>
      </c>
      <c r="K28" s="57">
        <v>1210</v>
      </c>
      <c r="L28" s="57">
        <v>1210</v>
      </c>
      <c r="M28" s="57">
        <v>1210</v>
      </c>
      <c r="N28" s="57">
        <v>1210</v>
      </c>
      <c r="O28" s="57">
        <v>1210</v>
      </c>
      <c r="P28" s="57">
        <v>1210</v>
      </c>
      <c r="Q28" s="58">
        <v>1210</v>
      </c>
      <c r="R28" s="12"/>
      <c r="S28" s="12"/>
      <c r="T28" s="12"/>
      <c r="U28" s="12"/>
    </row>
    <row r="29" spans="2:21" ht="33" customHeight="1" x14ac:dyDescent="0.3">
      <c r="B29" s="51"/>
      <c r="C29" s="52" t="s">
        <v>65</v>
      </c>
      <c r="D29" s="59">
        <v>129</v>
      </c>
      <c r="E29" s="60">
        <v>129</v>
      </c>
      <c r="F29" s="61">
        <v>129</v>
      </c>
      <c r="G29" s="62"/>
      <c r="H29" s="60">
        <v>129</v>
      </c>
      <c r="I29" s="60">
        <v>129</v>
      </c>
      <c r="J29" s="60">
        <v>129</v>
      </c>
      <c r="K29" s="60">
        <v>129</v>
      </c>
      <c r="L29" s="60">
        <v>129</v>
      </c>
      <c r="M29" s="60">
        <v>129</v>
      </c>
      <c r="N29" s="60">
        <v>129</v>
      </c>
      <c r="O29" s="60">
        <v>129</v>
      </c>
      <c r="P29" s="60">
        <v>129</v>
      </c>
      <c r="Q29" s="63">
        <v>129</v>
      </c>
      <c r="R29" s="12"/>
      <c r="S29" s="12"/>
      <c r="T29" s="12"/>
      <c r="U29" s="12"/>
    </row>
    <row r="30" spans="2:21" ht="33" customHeight="1" x14ac:dyDescent="0.3">
      <c r="B30" s="51"/>
      <c r="C30" s="52" t="s">
        <v>66</v>
      </c>
      <c r="D30" s="59">
        <v>8</v>
      </c>
      <c r="E30" s="60">
        <v>8</v>
      </c>
      <c r="F30" s="61">
        <v>8</v>
      </c>
      <c r="G30" s="62"/>
      <c r="H30" s="60">
        <v>8</v>
      </c>
      <c r="I30" s="60">
        <v>8</v>
      </c>
      <c r="J30" s="60">
        <v>8</v>
      </c>
      <c r="K30" s="60">
        <v>8</v>
      </c>
      <c r="L30" s="60">
        <v>8</v>
      </c>
      <c r="M30" s="60">
        <v>8</v>
      </c>
      <c r="N30" s="60">
        <v>8</v>
      </c>
      <c r="O30" s="60">
        <v>8</v>
      </c>
      <c r="P30" s="60">
        <v>8</v>
      </c>
      <c r="Q30" s="63">
        <v>8</v>
      </c>
      <c r="R30" s="12"/>
      <c r="S30" s="12"/>
      <c r="T30" s="12"/>
      <c r="U30" s="12"/>
    </row>
    <row r="31" spans="2:21" ht="33" customHeight="1" x14ac:dyDescent="0.3">
      <c r="B31" s="51"/>
      <c r="C31" s="52" t="s">
        <v>67</v>
      </c>
      <c r="D31" s="59">
        <v>6</v>
      </c>
      <c r="E31" s="60">
        <v>9</v>
      </c>
      <c r="F31" s="61">
        <v>9</v>
      </c>
      <c r="G31" s="62"/>
      <c r="H31" s="60">
        <v>9</v>
      </c>
      <c r="I31" s="60">
        <v>9</v>
      </c>
      <c r="J31" s="60">
        <v>9</v>
      </c>
      <c r="K31" s="60">
        <v>9</v>
      </c>
      <c r="L31" s="60">
        <v>9</v>
      </c>
      <c r="M31" s="60">
        <v>9</v>
      </c>
      <c r="N31" s="60">
        <v>9</v>
      </c>
      <c r="O31" s="60">
        <v>9</v>
      </c>
      <c r="P31" s="60">
        <v>9</v>
      </c>
      <c r="Q31" s="63">
        <v>9</v>
      </c>
      <c r="R31" s="12"/>
      <c r="S31" s="12"/>
      <c r="T31" s="12"/>
      <c r="U31" s="12"/>
    </row>
    <row r="32" spans="2:21" ht="33" customHeight="1" x14ac:dyDescent="0.3">
      <c r="B32" s="51"/>
      <c r="C32" s="52" t="s">
        <v>68</v>
      </c>
      <c r="D32" s="59" t="s">
        <v>69</v>
      </c>
      <c r="E32" s="60" t="s">
        <v>69</v>
      </c>
      <c r="F32" s="61" t="s">
        <v>69</v>
      </c>
      <c r="G32" s="62"/>
      <c r="H32" s="60" t="s">
        <v>69</v>
      </c>
      <c r="I32" s="60" t="s">
        <v>69</v>
      </c>
      <c r="J32" s="60" t="s">
        <v>69</v>
      </c>
      <c r="K32" s="60" t="s">
        <v>69</v>
      </c>
      <c r="L32" s="60" t="s">
        <v>69</v>
      </c>
      <c r="M32" s="60" t="s">
        <v>69</v>
      </c>
      <c r="N32" s="60" t="s">
        <v>69</v>
      </c>
      <c r="O32" s="60" t="s">
        <v>69</v>
      </c>
      <c r="P32" s="60" t="s">
        <v>69</v>
      </c>
      <c r="Q32" s="63" t="s">
        <v>69</v>
      </c>
      <c r="R32" s="12"/>
      <c r="S32" s="12"/>
      <c r="T32" s="12"/>
      <c r="U32" s="12"/>
    </row>
    <row r="33" spans="2:21" ht="33" customHeight="1" x14ac:dyDescent="0.3">
      <c r="B33" s="64" t="s">
        <v>70</v>
      </c>
      <c r="C33" s="65" t="s">
        <v>64</v>
      </c>
      <c r="D33" s="59">
        <v>196</v>
      </c>
      <c r="E33" s="60">
        <v>196</v>
      </c>
      <c r="F33" s="66">
        <v>196</v>
      </c>
      <c r="G33" s="67"/>
      <c r="H33" s="60">
        <v>196</v>
      </c>
      <c r="I33" s="60">
        <v>196</v>
      </c>
      <c r="J33" s="60">
        <v>196</v>
      </c>
      <c r="K33" s="60">
        <v>196</v>
      </c>
      <c r="L33" s="60">
        <v>196</v>
      </c>
      <c r="M33" s="60">
        <v>196</v>
      </c>
      <c r="N33" s="60">
        <v>196</v>
      </c>
      <c r="O33" s="60">
        <v>196</v>
      </c>
      <c r="P33" s="60">
        <v>196</v>
      </c>
      <c r="Q33" s="63">
        <v>196</v>
      </c>
      <c r="R33" s="12"/>
      <c r="S33" s="12"/>
      <c r="T33" s="12"/>
      <c r="U33" s="12"/>
    </row>
    <row r="34" spans="2:21" ht="33" customHeight="1" x14ac:dyDescent="0.3">
      <c r="B34" s="64"/>
      <c r="C34" s="65" t="s">
        <v>65</v>
      </c>
      <c r="D34" s="59">
        <v>20</v>
      </c>
      <c r="E34" s="60">
        <v>20</v>
      </c>
      <c r="F34" s="66">
        <v>20</v>
      </c>
      <c r="G34" s="67"/>
      <c r="H34" s="60">
        <v>20</v>
      </c>
      <c r="I34" s="60">
        <v>20</v>
      </c>
      <c r="J34" s="60">
        <v>20</v>
      </c>
      <c r="K34" s="60">
        <v>20</v>
      </c>
      <c r="L34" s="60">
        <v>20</v>
      </c>
      <c r="M34" s="60">
        <v>20</v>
      </c>
      <c r="N34" s="60">
        <v>20</v>
      </c>
      <c r="O34" s="60">
        <v>20</v>
      </c>
      <c r="P34" s="60">
        <v>20</v>
      </c>
      <c r="Q34" s="63">
        <v>20</v>
      </c>
      <c r="R34" s="12"/>
      <c r="S34" s="12"/>
      <c r="T34" s="12"/>
      <c r="U34" s="12"/>
    </row>
    <row r="35" spans="2:21" ht="33" customHeight="1" x14ac:dyDescent="0.3">
      <c r="B35" s="64"/>
      <c r="C35" s="65" t="s">
        <v>71</v>
      </c>
      <c r="D35" s="59">
        <v>1</v>
      </c>
      <c r="E35" s="60">
        <v>1</v>
      </c>
      <c r="F35" s="66">
        <v>1</v>
      </c>
      <c r="G35" s="67"/>
      <c r="H35" s="60">
        <v>1</v>
      </c>
      <c r="I35" s="60">
        <v>1</v>
      </c>
      <c r="J35" s="60">
        <v>1</v>
      </c>
      <c r="K35" s="60">
        <v>1</v>
      </c>
      <c r="L35" s="60">
        <v>1</v>
      </c>
      <c r="M35" s="60">
        <v>1</v>
      </c>
      <c r="N35" s="60">
        <v>1</v>
      </c>
      <c r="O35" s="60">
        <v>1</v>
      </c>
      <c r="P35" s="60">
        <v>1</v>
      </c>
      <c r="Q35" s="63">
        <v>1</v>
      </c>
      <c r="R35" s="12"/>
      <c r="S35" s="12"/>
      <c r="T35" s="12"/>
      <c r="U35" s="12"/>
    </row>
    <row r="36" spans="2:21" ht="33" customHeight="1" x14ac:dyDescent="0.3">
      <c r="B36" s="64"/>
      <c r="C36" s="65" t="s">
        <v>72</v>
      </c>
      <c r="D36" s="59">
        <v>2</v>
      </c>
      <c r="E36" s="60">
        <v>2</v>
      </c>
      <c r="F36" s="66">
        <v>2</v>
      </c>
      <c r="G36" s="67"/>
      <c r="H36" s="60">
        <v>2</v>
      </c>
      <c r="I36" s="60">
        <v>2</v>
      </c>
      <c r="J36" s="60">
        <v>2</v>
      </c>
      <c r="K36" s="60">
        <v>2</v>
      </c>
      <c r="L36" s="60">
        <v>2</v>
      </c>
      <c r="M36" s="60">
        <v>2</v>
      </c>
      <c r="N36" s="60">
        <v>2</v>
      </c>
      <c r="O36" s="60">
        <v>2</v>
      </c>
      <c r="P36" s="60">
        <v>2</v>
      </c>
      <c r="Q36" s="63">
        <v>2</v>
      </c>
      <c r="R36" s="12"/>
      <c r="S36" s="12"/>
      <c r="T36" s="12"/>
      <c r="U36" s="12"/>
    </row>
    <row r="37" spans="2:21" ht="33" customHeight="1" thickBot="1" x14ac:dyDescent="0.35">
      <c r="B37" s="64"/>
      <c r="C37" s="65" t="s">
        <v>68</v>
      </c>
      <c r="D37" s="68" t="s">
        <v>73</v>
      </c>
      <c r="E37" s="69" t="s">
        <v>74</v>
      </c>
      <c r="F37" s="70" t="s">
        <v>75</v>
      </c>
      <c r="G37" s="71"/>
      <c r="H37" s="69" t="s">
        <v>74</v>
      </c>
      <c r="I37" s="69" t="s">
        <v>74</v>
      </c>
      <c r="J37" s="69" t="s">
        <v>74</v>
      </c>
      <c r="K37" s="69" t="s">
        <v>74</v>
      </c>
      <c r="L37" s="69" t="s">
        <v>74</v>
      </c>
      <c r="M37" s="69" t="s">
        <v>76</v>
      </c>
      <c r="N37" s="69" t="s">
        <v>76</v>
      </c>
      <c r="O37" s="69" t="s">
        <v>76</v>
      </c>
      <c r="P37" s="69" t="s">
        <v>76</v>
      </c>
      <c r="Q37" s="72" t="s">
        <v>76</v>
      </c>
      <c r="R37" s="12"/>
      <c r="S37" s="12"/>
      <c r="T37" s="12"/>
      <c r="U37" s="12"/>
    </row>
    <row r="38" spans="2:21" ht="26.25" customHeight="1" thickTop="1" x14ac:dyDescent="0.25"/>
    <row r="39" spans="2:21" ht="26.25" customHeight="1" x14ac:dyDescent="0.25"/>
    <row r="40" spans="2:21" ht="26.25" customHeight="1" x14ac:dyDescent="0.25"/>
    <row r="41" spans="2:21" ht="26.25" customHeight="1" x14ac:dyDescent="0.25"/>
    <row r="42" spans="2:21" ht="26.25" customHeight="1" x14ac:dyDescent="0.25"/>
    <row r="43" spans="2:21" ht="26.25" customHeight="1" x14ac:dyDescent="0.4">
      <c r="B43" s="10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21" ht="26.25" customHeight="1" x14ac:dyDescent="0.25">
      <c r="B44" s="74" t="s">
        <v>78</v>
      </c>
      <c r="C44" s="74"/>
      <c r="D44" s="75" t="s">
        <v>79</v>
      </c>
      <c r="E44" s="75" t="s">
        <v>13</v>
      </c>
      <c r="F44" s="75" t="s">
        <v>14</v>
      </c>
      <c r="G44" s="75" t="s">
        <v>15</v>
      </c>
      <c r="H44" s="75" t="s">
        <v>16</v>
      </c>
      <c r="I44" s="75" t="s">
        <v>17</v>
      </c>
      <c r="J44" s="75" t="s">
        <v>18</v>
      </c>
      <c r="K44" s="75" t="s">
        <v>19</v>
      </c>
      <c r="L44" s="75" t="s">
        <v>20</v>
      </c>
      <c r="M44" s="75" t="s">
        <v>21</v>
      </c>
      <c r="N44" s="75" t="s">
        <v>22</v>
      </c>
      <c r="O44" s="75" t="s">
        <v>23</v>
      </c>
      <c r="P44" s="75" t="s">
        <v>24</v>
      </c>
    </row>
    <row r="45" spans="2:21" ht="26.25" customHeight="1" thickBot="1" x14ac:dyDescent="0.3">
      <c r="B45" s="76" t="s">
        <v>79</v>
      </c>
      <c r="C45" s="76"/>
      <c r="D45" s="77">
        <f t="shared" ref="D45:D51" si="1">SUM(E45:P45)</f>
        <v>26254</v>
      </c>
      <c r="E45" s="78">
        <f t="shared" ref="E45:P45" si="2">SUM(E46:E51)</f>
        <v>82</v>
      </c>
      <c r="F45" s="79">
        <f t="shared" si="2"/>
        <v>11250</v>
      </c>
      <c r="G45" s="78">
        <f t="shared" si="2"/>
        <v>102</v>
      </c>
      <c r="H45" s="79">
        <f t="shared" si="2"/>
        <v>2481</v>
      </c>
      <c r="I45" s="78">
        <f t="shared" si="2"/>
        <v>114</v>
      </c>
      <c r="J45" s="79">
        <f t="shared" si="2"/>
        <v>1859</v>
      </c>
      <c r="K45" s="78">
        <f t="shared" si="2"/>
        <v>130</v>
      </c>
      <c r="L45" s="79">
        <f t="shared" si="2"/>
        <v>1862</v>
      </c>
      <c r="M45" s="78">
        <f t="shared" si="2"/>
        <v>132</v>
      </c>
      <c r="N45" s="79">
        <f t="shared" si="2"/>
        <v>3341</v>
      </c>
      <c r="O45" s="78">
        <f t="shared" si="2"/>
        <v>122</v>
      </c>
      <c r="P45" s="79">
        <f t="shared" si="2"/>
        <v>4779</v>
      </c>
    </row>
    <row r="46" spans="2:21" ht="26.25" customHeight="1" thickTop="1" x14ac:dyDescent="0.25">
      <c r="B46" s="80" t="s">
        <v>27</v>
      </c>
      <c r="C46" s="80"/>
      <c r="D46" s="81">
        <f t="shared" si="1"/>
        <v>399</v>
      </c>
      <c r="E46" s="82">
        <v>52</v>
      </c>
      <c r="F46" s="83">
        <v>0</v>
      </c>
      <c r="G46" s="84">
        <v>65</v>
      </c>
      <c r="H46" s="83">
        <v>0</v>
      </c>
      <c r="I46" s="84">
        <v>66</v>
      </c>
      <c r="J46" s="83">
        <v>0</v>
      </c>
      <c r="K46" s="84">
        <v>72</v>
      </c>
      <c r="L46" s="83">
        <v>0</v>
      </c>
      <c r="M46" s="84">
        <v>77</v>
      </c>
      <c r="N46" s="83">
        <v>0</v>
      </c>
      <c r="O46" s="84">
        <v>67</v>
      </c>
      <c r="P46" s="85">
        <v>0</v>
      </c>
    </row>
    <row r="47" spans="2:21" ht="26.25" customHeight="1" x14ac:dyDescent="0.25">
      <c r="B47" s="86" t="s">
        <v>80</v>
      </c>
      <c r="C47" s="86"/>
      <c r="D47" s="81">
        <f t="shared" si="1"/>
        <v>515</v>
      </c>
      <c r="E47" s="87">
        <v>0</v>
      </c>
      <c r="F47" s="88">
        <v>63</v>
      </c>
      <c r="G47" s="89">
        <v>0</v>
      </c>
      <c r="H47" s="88">
        <v>74</v>
      </c>
      <c r="I47" s="89">
        <v>0</v>
      </c>
      <c r="J47" s="88">
        <v>83</v>
      </c>
      <c r="K47" s="89">
        <v>0</v>
      </c>
      <c r="L47" s="90">
        <v>94</v>
      </c>
      <c r="M47" s="91">
        <v>0</v>
      </c>
      <c r="N47" s="90">
        <v>116</v>
      </c>
      <c r="O47" s="89">
        <v>0</v>
      </c>
      <c r="P47" s="92">
        <v>85</v>
      </c>
    </row>
    <row r="48" spans="2:21" ht="26.25" customHeight="1" x14ac:dyDescent="0.25">
      <c r="B48" s="86" t="s">
        <v>81</v>
      </c>
      <c r="C48" s="86"/>
      <c r="D48" s="81">
        <f t="shared" si="1"/>
        <v>283</v>
      </c>
      <c r="E48" s="87">
        <v>30</v>
      </c>
      <c r="F48" s="89">
        <v>0</v>
      </c>
      <c r="G48" s="88">
        <v>37</v>
      </c>
      <c r="H48" s="89">
        <v>0</v>
      </c>
      <c r="I48" s="88">
        <v>48</v>
      </c>
      <c r="J48" s="88">
        <v>0</v>
      </c>
      <c r="K48" s="88">
        <v>58</v>
      </c>
      <c r="L48" s="91">
        <v>0</v>
      </c>
      <c r="M48" s="90">
        <v>55</v>
      </c>
      <c r="N48" s="91">
        <v>0</v>
      </c>
      <c r="O48" s="88">
        <v>55</v>
      </c>
      <c r="P48" s="93">
        <v>0</v>
      </c>
    </row>
    <row r="49" spans="2:21" ht="26.25" customHeight="1" x14ac:dyDescent="0.25">
      <c r="B49" s="94" t="s">
        <v>82</v>
      </c>
      <c r="C49" s="94"/>
      <c r="D49" s="95">
        <f t="shared" si="1"/>
        <v>23850</v>
      </c>
      <c r="E49" s="87">
        <v>0</v>
      </c>
      <c r="F49" s="96">
        <v>10735</v>
      </c>
      <c r="G49" s="89">
        <v>0</v>
      </c>
      <c r="H49" s="97">
        <v>2270</v>
      </c>
      <c r="I49" s="89">
        <v>0</v>
      </c>
      <c r="J49" s="97">
        <v>1654</v>
      </c>
      <c r="K49" s="89">
        <v>0</v>
      </c>
      <c r="L49" s="97">
        <v>1624</v>
      </c>
      <c r="M49" s="89">
        <v>0</v>
      </c>
      <c r="N49" s="88">
        <v>3115</v>
      </c>
      <c r="O49" s="89">
        <v>0</v>
      </c>
      <c r="P49" s="92">
        <v>4452</v>
      </c>
    </row>
    <row r="50" spans="2:21" ht="26.25" customHeight="1" x14ac:dyDescent="0.25">
      <c r="B50" s="94" t="s">
        <v>83</v>
      </c>
      <c r="C50" s="94"/>
      <c r="D50" s="81">
        <f t="shared" si="1"/>
        <v>416</v>
      </c>
      <c r="E50" s="87">
        <v>0</v>
      </c>
      <c r="F50" s="98">
        <v>96</v>
      </c>
      <c r="G50" s="89">
        <v>0</v>
      </c>
      <c r="H50" s="88">
        <v>45</v>
      </c>
      <c r="I50" s="89">
        <v>0</v>
      </c>
      <c r="J50" s="88">
        <v>42</v>
      </c>
      <c r="K50" s="89">
        <v>0</v>
      </c>
      <c r="L50" s="88">
        <v>62</v>
      </c>
      <c r="M50" s="89">
        <v>0</v>
      </c>
      <c r="N50" s="88">
        <v>56</v>
      </c>
      <c r="O50" s="89">
        <v>0</v>
      </c>
      <c r="P50" s="92">
        <v>115</v>
      </c>
    </row>
    <row r="51" spans="2:21" ht="26.25" customHeight="1" thickBot="1" x14ac:dyDescent="0.3">
      <c r="B51" s="94" t="s">
        <v>84</v>
      </c>
      <c r="C51" s="94"/>
      <c r="D51" s="95">
        <f t="shared" si="1"/>
        <v>791</v>
      </c>
      <c r="E51" s="99">
        <v>0</v>
      </c>
      <c r="F51" s="100">
        <v>356</v>
      </c>
      <c r="G51" s="101">
        <v>0</v>
      </c>
      <c r="H51" s="102">
        <v>92</v>
      </c>
      <c r="I51" s="101">
        <v>0</v>
      </c>
      <c r="J51" s="102">
        <v>80</v>
      </c>
      <c r="K51" s="101">
        <v>0</v>
      </c>
      <c r="L51" s="102">
        <v>82</v>
      </c>
      <c r="M51" s="101">
        <v>0</v>
      </c>
      <c r="N51" s="102">
        <v>54</v>
      </c>
      <c r="O51" s="101">
        <v>0</v>
      </c>
      <c r="P51" s="103">
        <v>127</v>
      </c>
    </row>
    <row r="52" spans="2:21" ht="26.25" customHeight="1" thickTop="1" x14ac:dyDescent="0.3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</row>
    <row r="53" spans="2:21" ht="26.25" customHeight="1" x14ac:dyDescent="0.25">
      <c r="B53" s="10" t="s">
        <v>85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21" ht="26.25" customHeight="1" x14ac:dyDescent="0.25">
      <c r="B54" s="74" t="s">
        <v>78</v>
      </c>
      <c r="C54" s="74"/>
      <c r="D54" s="75" t="s">
        <v>79</v>
      </c>
      <c r="E54" s="75" t="s">
        <v>13</v>
      </c>
      <c r="F54" s="75" t="s">
        <v>14</v>
      </c>
      <c r="G54" s="75" t="s">
        <v>15</v>
      </c>
      <c r="H54" s="75" t="s">
        <v>16</v>
      </c>
      <c r="I54" s="75" t="s">
        <v>17</v>
      </c>
      <c r="J54" s="75" t="s">
        <v>18</v>
      </c>
      <c r="K54" s="75" t="s">
        <v>19</v>
      </c>
      <c r="L54" s="75" t="s">
        <v>20</v>
      </c>
      <c r="M54" s="75" t="s">
        <v>21</v>
      </c>
      <c r="N54" s="75" t="s">
        <v>22</v>
      </c>
      <c r="O54" s="75" t="s">
        <v>23</v>
      </c>
      <c r="P54" s="75" t="s">
        <v>24</v>
      </c>
    </row>
    <row r="55" spans="2:21" ht="26.25" customHeight="1" x14ac:dyDescent="0.25">
      <c r="B55" s="76" t="s">
        <v>86</v>
      </c>
      <c r="C55" s="76"/>
      <c r="D55" s="77">
        <f t="shared" ref="D55:D61" si="3">SUM(E55:P55)</f>
        <v>120573</v>
      </c>
      <c r="E55" s="77">
        <f t="shared" ref="E55:P55" si="4">SUM(E56:E60)</f>
        <v>5179</v>
      </c>
      <c r="F55" s="77">
        <f t="shared" si="4"/>
        <v>5689</v>
      </c>
      <c r="G55" s="77">
        <f t="shared" si="4"/>
        <v>7407</v>
      </c>
      <c r="H55" s="77">
        <f t="shared" si="4"/>
        <v>12626</v>
      </c>
      <c r="I55" s="77">
        <f t="shared" si="4"/>
        <v>14444</v>
      </c>
      <c r="J55" s="77">
        <f t="shared" si="4"/>
        <v>12477</v>
      </c>
      <c r="K55" s="77">
        <f t="shared" si="4"/>
        <v>17278</v>
      </c>
      <c r="L55" s="77">
        <f t="shared" si="4"/>
        <v>10527</v>
      </c>
      <c r="M55" s="77">
        <f t="shared" si="4"/>
        <v>17154</v>
      </c>
      <c r="N55" s="77">
        <f t="shared" si="4"/>
        <v>8331</v>
      </c>
      <c r="O55" s="77">
        <f t="shared" si="4"/>
        <v>5184</v>
      </c>
      <c r="P55" s="77">
        <f t="shared" si="4"/>
        <v>4277</v>
      </c>
    </row>
    <row r="56" spans="2:21" ht="26.25" customHeight="1" x14ac:dyDescent="0.25">
      <c r="B56" s="105">
        <v>2015</v>
      </c>
      <c r="C56" s="105"/>
      <c r="D56" s="106">
        <f t="shared" si="3"/>
        <v>27444</v>
      </c>
      <c r="E56" s="107">
        <v>1663</v>
      </c>
      <c r="F56" s="107">
        <v>1636</v>
      </c>
      <c r="G56" s="107">
        <v>2307</v>
      </c>
      <c r="H56" s="107">
        <v>3508</v>
      </c>
      <c r="I56" s="107">
        <v>3818</v>
      </c>
      <c r="J56" s="108">
        <v>0</v>
      </c>
      <c r="K56" s="107">
        <v>6920</v>
      </c>
      <c r="L56" s="107">
        <v>3497</v>
      </c>
      <c r="M56" s="107">
        <v>3607</v>
      </c>
      <c r="N56" s="108">
        <v>488</v>
      </c>
      <c r="O56" s="108">
        <v>0</v>
      </c>
      <c r="P56" s="108">
        <v>0</v>
      </c>
    </row>
    <row r="57" spans="2:21" ht="26.25" customHeight="1" x14ac:dyDescent="0.25">
      <c r="B57" s="105">
        <v>2016</v>
      </c>
      <c r="C57" s="105"/>
      <c r="D57" s="106">
        <f t="shared" si="3"/>
        <v>25213</v>
      </c>
      <c r="E57" s="108">
        <v>0</v>
      </c>
      <c r="F57" s="108">
        <v>0</v>
      </c>
      <c r="G57" s="108">
        <v>0</v>
      </c>
      <c r="H57" s="107">
        <v>2728</v>
      </c>
      <c r="I57" s="107">
        <v>2601</v>
      </c>
      <c r="J57" s="107">
        <v>4216</v>
      </c>
      <c r="K57" s="107">
        <v>3491</v>
      </c>
      <c r="L57" s="108">
        <v>0</v>
      </c>
      <c r="M57" s="107">
        <v>6774</v>
      </c>
      <c r="N57" s="107">
        <v>2423</v>
      </c>
      <c r="O57" s="107">
        <v>1644</v>
      </c>
      <c r="P57" s="107">
        <v>1336</v>
      </c>
    </row>
    <row r="58" spans="2:21" ht="26.25" customHeight="1" x14ac:dyDescent="0.25">
      <c r="B58" s="105">
        <v>2017</v>
      </c>
      <c r="C58" s="105"/>
      <c r="D58" s="106">
        <f t="shared" si="3"/>
        <v>26074</v>
      </c>
      <c r="E58" s="107">
        <v>1187</v>
      </c>
      <c r="F58" s="107">
        <v>1682</v>
      </c>
      <c r="G58" s="107">
        <v>1901</v>
      </c>
      <c r="H58" s="107">
        <v>2494</v>
      </c>
      <c r="I58" s="107">
        <v>2960</v>
      </c>
      <c r="J58" s="107">
        <v>3068</v>
      </c>
      <c r="K58" s="107">
        <v>2365</v>
      </c>
      <c r="L58" s="107">
        <v>2656</v>
      </c>
      <c r="M58" s="107">
        <v>2945</v>
      </c>
      <c r="N58" s="107">
        <v>2212</v>
      </c>
      <c r="O58" s="107">
        <v>1424</v>
      </c>
      <c r="P58" s="107">
        <v>1180</v>
      </c>
    </row>
    <row r="59" spans="2:21" ht="26.25" customHeight="1" x14ac:dyDescent="0.25">
      <c r="B59" s="109">
        <v>2018</v>
      </c>
      <c r="C59" s="109"/>
      <c r="D59" s="110">
        <f t="shared" si="3"/>
        <v>24640</v>
      </c>
      <c r="E59" s="111">
        <v>1225</v>
      </c>
      <c r="F59" s="111">
        <v>1519</v>
      </c>
      <c r="G59" s="111">
        <v>2188</v>
      </c>
      <c r="H59" s="111">
        <v>2134</v>
      </c>
      <c r="I59" s="111">
        <v>2909</v>
      </c>
      <c r="J59" s="111">
        <v>3022</v>
      </c>
      <c r="K59" s="111">
        <v>2901</v>
      </c>
      <c r="L59" s="111">
        <v>2364</v>
      </c>
      <c r="M59" s="111">
        <v>2404</v>
      </c>
      <c r="N59" s="111">
        <v>1748</v>
      </c>
      <c r="O59" s="111">
        <v>1145</v>
      </c>
      <c r="P59" s="111">
        <v>1081</v>
      </c>
    </row>
    <row r="60" spans="2:21" ht="26.25" customHeight="1" thickBot="1" x14ac:dyDescent="0.3">
      <c r="B60" s="112">
        <v>2019</v>
      </c>
      <c r="C60" s="112"/>
      <c r="D60" s="107">
        <f t="shared" si="3"/>
        <v>17202</v>
      </c>
      <c r="E60" s="111">
        <v>1104</v>
      </c>
      <c r="F60" s="111">
        <v>852</v>
      </c>
      <c r="G60" s="111">
        <v>1011</v>
      </c>
      <c r="H60" s="111">
        <v>1762</v>
      </c>
      <c r="I60" s="111">
        <v>2156</v>
      </c>
      <c r="J60" s="111">
        <v>2171</v>
      </c>
      <c r="K60" s="111">
        <v>1601</v>
      </c>
      <c r="L60" s="111">
        <v>2010</v>
      </c>
      <c r="M60" s="111">
        <v>1424</v>
      </c>
      <c r="N60" s="111">
        <v>1460</v>
      </c>
      <c r="O60" s="111">
        <v>971</v>
      </c>
      <c r="P60" s="111">
        <v>680</v>
      </c>
    </row>
    <row r="61" spans="2:21" ht="26.25" customHeight="1" thickTop="1" thickBot="1" x14ac:dyDescent="0.3">
      <c r="B61" s="113">
        <v>2020</v>
      </c>
      <c r="C61" s="113"/>
      <c r="D61" s="114">
        <f t="shared" si="3"/>
        <v>18384</v>
      </c>
      <c r="E61" s="115">
        <v>920</v>
      </c>
      <c r="F61" s="116">
        <v>1051</v>
      </c>
      <c r="G61" s="117">
        <v>1963</v>
      </c>
      <c r="H61" s="117">
        <v>2111</v>
      </c>
      <c r="I61" s="117">
        <v>2010</v>
      </c>
      <c r="J61" s="117">
        <v>2106</v>
      </c>
      <c r="K61" s="117">
        <v>1903</v>
      </c>
      <c r="L61" s="117">
        <v>1239</v>
      </c>
      <c r="M61" s="117">
        <v>1664</v>
      </c>
      <c r="N61" s="117">
        <v>1524</v>
      </c>
      <c r="O61" s="117">
        <v>927</v>
      </c>
      <c r="P61" s="118">
        <v>966</v>
      </c>
    </row>
    <row r="62" spans="2:21" ht="26.25" customHeight="1" thickTop="1" x14ac:dyDescent="0.25"/>
    <row r="63" spans="2:21" ht="45" x14ac:dyDescent="0.75">
      <c r="B63" s="73" t="s">
        <v>87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9"/>
    </row>
    <row r="64" spans="2:21" ht="14.25" thickBot="1" x14ac:dyDescent="0.3"/>
    <row r="65" spans="2:37" s="12" customFormat="1" ht="24.95" customHeight="1" x14ac:dyDescent="0.3">
      <c r="B65" s="120" t="s">
        <v>4</v>
      </c>
      <c r="C65" s="120" t="s">
        <v>4</v>
      </c>
      <c r="D65" s="120" t="s">
        <v>4</v>
      </c>
      <c r="E65" s="120" t="s">
        <v>4</v>
      </c>
      <c r="F65" s="121" t="s">
        <v>4</v>
      </c>
      <c r="G65" s="122" t="s">
        <v>88</v>
      </c>
      <c r="H65" s="123"/>
      <c r="I65" s="123"/>
      <c r="J65" s="123"/>
      <c r="K65" s="123"/>
      <c r="L65" s="123"/>
      <c r="M65" s="124"/>
      <c r="N65" s="125" t="s">
        <v>89</v>
      </c>
      <c r="O65" s="126"/>
      <c r="P65" s="126"/>
      <c r="Q65" s="126"/>
      <c r="R65" s="126"/>
      <c r="S65" s="126"/>
      <c r="T65" s="127"/>
      <c r="U65" s="128"/>
      <c r="V65" s="41"/>
    </row>
    <row r="66" spans="2:37" s="12" customFormat="1" ht="24.95" customHeight="1" x14ac:dyDescent="0.3">
      <c r="B66" s="129" t="s">
        <v>7</v>
      </c>
      <c r="C66" s="129" t="s">
        <v>8</v>
      </c>
      <c r="D66" s="129" t="s">
        <v>9</v>
      </c>
      <c r="E66" s="129" t="s">
        <v>10</v>
      </c>
      <c r="F66" s="130" t="s">
        <v>11</v>
      </c>
      <c r="G66" s="131" t="s">
        <v>90</v>
      </c>
      <c r="H66" s="132" t="s">
        <v>91</v>
      </c>
      <c r="I66" s="133" t="s">
        <v>51</v>
      </c>
      <c r="J66" s="133" t="s">
        <v>52</v>
      </c>
      <c r="K66" s="134" t="s">
        <v>92</v>
      </c>
      <c r="L66" s="133" t="s">
        <v>93</v>
      </c>
      <c r="M66" s="135" t="s">
        <v>94</v>
      </c>
      <c r="N66" s="136" t="s">
        <v>95</v>
      </c>
      <c r="O66" s="134" t="s">
        <v>57</v>
      </c>
      <c r="P66" s="134" t="s">
        <v>58</v>
      </c>
      <c r="Q66" s="134" t="s">
        <v>59</v>
      </c>
      <c r="R66" s="134" t="s">
        <v>92</v>
      </c>
      <c r="S66" s="133" t="s">
        <v>93</v>
      </c>
      <c r="T66" s="135" t="s">
        <v>94</v>
      </c>
      <c r="U66" s="137"/>
      <c r="V66" s="138"/>
      <c r="W66" s="14"/>
      <c r="X66" s="14"/>
      <c r="Y66" s="14"/>
      <c r="Z66" s="14"/>
      <c r="AA66" s="14"/>
      <c r="AB66" s="14"/>
      <c r="AC66" s="139"/>
      <c r="AD66" s="138"/>
      <c r="AE66" s="138"/>
      <c r="AF66" s="138"/>
      <c r="AG66" s="138"/>
      <c r="AH66" s="41"/>
      <c r="AI66" s="41"/>
      <c r="AJ66" s="41"/>
      <c r="AK66" s="41"/>
    </row>
    <row r="67" spans="2:37" s="12" customFormat="1" ht="24.95" customHeight="1" x14ac:dyDescent="0.3">
      <c r="B67" s="140" t="s">
        <v>96</v>
      </c>
      <c r="C67" s="140" t="s">
        <v>27</v>
      </c>
      <c r="D67" s="140" t="s">
        <v>28</v>
      </c>
      <c r="E67" s="140" t="s">
        <v>31</v>
      </c>
      <c r="F67" s="141" t="s">
        <v>45</v>
      </c>
      <c r="G67" s="142">
        <f t="shared" ref="G67:G78" si="5">SUM(H67:J67)</f>
        <v>25486</v>
      </c>
      <c r="H67" s="143">
        <f>'[1]2019'!S7</f>
        <v>7451</v>
      </c>
      <c r="I67" s="143">
        <f t="shared" ref="I67:J72" si="6">H8</f>
        <v>8731</v>
      </c>
      <c r="J67" s="143">
        <f t="shared" si="6"/>
        <v>9304</v>
      </c>
      <c r="K67" s="143">
        <f>'[1]2019'!G44</f>
        <v>26109</v>
      </c>
      <c r="L67" s="144">
        <f>IFERROR((G67-K67)/K67,0)</f>
        <v>-2.386150369604351E-2</v>
      </c>
      <c r="M67" s="145" t="str">
        <f>IF(L67&lt;=-0.05,"달성","미달성")</f>
        <v>미달성</v>
      </c>
      <c r="N67" s="142">
        <f t="shared" ref="N67:N78" si="7">SUM(O67:Q67)</f>
        <v>20978</v>
      </c>
      <c r="O67" s="143">
        <f t="shared" ref="O67:Q72" si="8">N8</f>
        <v>6648</v>
      </c>
      <c r="P67" s="143">
        <f t="shared" si="8"/>
        <v>6961</v>
      </c>
      <c r="Q67" s="143">
        <f t="shared" si="8"/>
        <v>7369</v>
      </c>
      <c r="R67" s="143">
        <f>'[1]2019'!N44</f>
        <v>20557</v>
      </c>
      <c r="S67" s="144">
        <f>IFERROR((N67-R67)/R67,0)</f>
        <v>2.0479641971104735E-2</v>
      </c>
      <c r="T67" s="145" t="str">
        <f>IF(S67&lt;=-0.05,"달성","미달성")</f>
        <v>미달성</v>
      </c>
      <c r="U67" s="146"/>
      <c r="V67" s="24"/>
      <c r="W67" s="24"/>
      <c r="X67" s="147"/>
      <c r="Y67" s="148"/>
      <c r="Z67" s="148"/>
      <c r="AA67" s="148"/>
      <c r="AB67" s="148"/>
      <c r="AC67" s="139"/>
      <c r="AD67" s="139"/>
      <c r="AE67" s="139"/>
      <c r="AF67" s="138"/>
      <c r="AG67" s="138"/>
      <c r="AH67" s="41"/>
      <c r="AI67" s="41"/>
      <c r="AJ67" s="41"/>
      <c r="AK67" s="41"/>
    </row>
    <row r="68" spans="2:37" s="12" customFormat="1" ht="24.95" customHeight="1" x14ac:dyDescent="0.3">
      <c r="B68" s="140" t="s">
        <v>96</v>
      </c>
      <c r="C68" s="140" t="s">
        <v>33</v>
      </c>
      <c r="D68" s="140" t="s">
        <v>33</v>
      </c>
      <c r="E68" s="140" t="s">
        <v>34</v>
      </c>
      <c r="F68" s="141" t="s">
        <v>35</v>
      </c>
      <c r="G68" s="142">
        <f t="shared" si="5"/>
        <v>538</v>
      </c>
      <c r="H68" s="143">
        <f>'[1]2019'!S8</f>
        <v>243</v>
      </c>
      <c r="I68" s="143">
        <f t="shared" si="6"/>
        <v>165</v>
      </c>
      <c r="J68" s="143">
        <f t="shared" si="6"/>
        <v>130</v>
      </c>
      <c r="K68" s="143">
        <f>'[1]2019'!G45</f>
        <v>514</v>
      </c>
      <c r="L68" s="144">
        <f t="shared" ref="L68:L78" si="9">IFERROR((G68-K68)/K68,0)</f>
        <v>4.6692607003891051E-2</v>
      </c>
      <c r="M68" s="145" t="str">
        <f t="shared" ref="M68:M78" si="10">IF(L68&lt;=-0.05,"달성","미달성")</f>
        <v>미달성</v>
      </c>
      <c r="N68" s="142">
        <f t="shared" si="7"/>
        <v>283.89999999999998</v>
      </c>
      <c r="O68" s="143">
        <f t="shared" si="8"/>
        <v>83.9</v>
      </c>
      <c r="P68" s="143">
        <f t="shared" si="8"/>
        <v>80</v>
      </c>
      <c r="Q68" s="143">
        <f t="shared" si="8"/>
        <v>120</v>
      </c>
      <c r="R68" s="143">
        <f>'[1]2019'!N45</f>
        <v>681.67399999999998</v>
      </c>
      <c r="S68" s="144">
        <f t="shared" ref="S68:S78" si="11">IFERROR((N68-R68)/R68,0)</f>
        <v>-0.58352526280890871</v>
      </c>
      <c r="T68" s="145" t="str">
        <f t="shared" ref="T68:T78" si="12">IF(S68&lt;=-0.05,"달성","미달성")</f>
        <v>달성</v>
      </c>
      <c r="U68" s="146"/>
      <c r="V68" s="24"/>
      <c r="W68" s="24"/>
      <c r="X68" s="147"/>
      <c r="Y68" s="148"/>
      <c r="Z68" s="148"/>
      <c r="AA68" s="148"/>
      <c r="AB68" s="148"/>
      <c r="AC68" s="139"/>
      <c r="AD68" s="139"/>
      <c r="AE68" s="139"/>
      <c r="AF68" s="138"/>
      <c r="AG68" s="138"/>
      <c r="AH68" s="41"/>
      <c r="AI68" s="41"/>
      <c r="AJ68" s="41"/>
      <c r="AK68" s="41"/>
    </row>
    <row r="69" spans="2:37" s="12" customFormat="1" ht="24.95" customHeight="1" x14ac:dyDescent="0.3">
      <c r="B69" s="140" t="s">
        <v>36</v>
      </c>
      <c r="C69" s="140" t="s">
        <v>37</v>
      </c>
      <c r="D69" s="140" t="s">
        <v>33</v>
      </c>
      <c r="E69" s="140" t="s">
        <v>34</v>
      </c>
      <c r="F69" s="141" t="s">
        <v>35</v>
      </c>
      <c r="G69" s="142">
        <f t="shared" si="5"/>
        <v>640</v>
      </c>
      <c r="H69" s="143">
        <f>'[1]2019'!S9</f>
        <v>300</v>
      </c>
      <c r="I69" s="143">
        <f t="shared" si="6"/>
        <v>170</v>
      </c>
      <c r="J69" s="143">
        <f t="shared" si="6"/>
        <v>170</v>
      </c>
      <c r="K69" s="143">
        <f>'[1]2019'!G46</f>
        <v>860</v>
      </c>
      <c r="L69" s="144">
        <f t="shared" si="9"/>
        <v>-0.2558139534883721</v>
      </c>
      <c r="M69" s="145" t="str">
        <f t="shared" si="10"/>
        <v>달성</v>
      </c>
      <c r="N69" s="142">
        <f t="shared" si="7"/>
        <v>320</v>
      </c>
      <c r="O69" s="143">
        <f t="shared" si="8"/>
        <v>110</v>
      </c>
      <c r="P69" s="143">
        <f t="shared" si="8"/>
        <v>120</v>
      </c>
      <c r="Q69" s="143">
        <f t="shared" si="8"/>
        <v>90</v>
      </c>
      <c r="R69" s="143">
        <f>'[1]2019'!N46</f>
        <v>1070</v>
      </c>
      <c r="S69" s="144">
        <f t="shared" si="11"/>
        <v>-0.7009345794392523</v>
      </c>
      <c r="T69" s="145" t="str">
        <f t="shared" si="12"/>
        <v>달성</v>
      </c>
      <c r="U69" s="146"/>
      <c r="V69" s="24"/>
      <c r="W69" s="24"/>
      <c r="X69" s="147"/>
      <c r="Y69" s="148"/>
      <c r="Z69" s="148"/>
      <c r="AA69" s="148"/>
      <c r="AB69" s="148"/>
      <c r="AC69" s="139"/>
      <c r="AD69" s="139"/>
      <c r="AE69" s="139"/>
      <c r="AF69" s="138"/>
      <c r="AG69" s="138"/>
      <c r="AH69" s="41"/>
      <c r="AI69" s="41"/>
      <c r="AJ69" s="41"/>
      <c r="AK69" s="41"/>
    </row>
    <row r="70" spans="2:37" s="12" customFormat="1" ht="24.95" customHeight="1" x14ac:dyDescent="0.3">
      <c r="B70" s="140" t="s">
        <v>36</v>
      </c>
      <c r="C70" s="140" t="s">
        <v>38</v>
      </c>
      <c r="D70" s="140" t="s">
        <v>33</v>
      </c>
      <c r="E70" s="140" t="s">
        <v>39</v>
      </c>
      <c r="F70" s="141" t="s">
        <v>35</v>
      </c>
      <c r="G70" s="142">
        <f t="shared" si="5"/>
        <v>240</v>
      </c>
      <c r="H70" s="143">
        <f>'[1]2019'!S10</f>
        <v>80</v>
      </c>
      <c r="I70" s="143">
        <f t="shared" si="6"/>
        <v>120</v>
      </c>
      <c r="J70" s="143">
        <f t="shared" si="6"/>
        <v>40</v>
      </c>
      <c r="K70" s="143">
        <f>'[1]2019'!G47</f>
        <v>360</v>
      </c>
      <c r="L70" s="144">
        <f t="shared" si="9"/>
        <v>-0.33333333333333331</v>
      </c>
      <c r="M70" s="145" t="str">
        <f t="shared" si="10"/>
        <v>달성</v>
      </c>
      <c r="N70" s="142">
        <f t="shared" si="7"/>
        <v>320</v>
      </c>
      <c r="O70" s="143">
        <f t="shared" si="8"/>
        <v>120</v>
      </c>
      <c r="P70" s="143">
        <f t="shared" si="8"/>
        <v>80</v>
      </c>
      <c r="Q70" s="143">
        <f t="shared" si="8"/>
        <v>120</v>
      </c>
      <c r="R70" s="143">
        <f>'[1]2019'!N47</f>
        <v>400</v>
      </c>
      <c r="S70" s="144">
        <f t="shared" si="11"/>
        <v>-0.2</v>
      </c>
      <c r="T70" s="145" t="str">
        <f t="shared" si="12"/>
        <v>달성</v>
      </c>
      <c r="U70" s="146"/>
      <c r="V70" s="24"/>
      <c r="W70" s="24"/>
      <c r="X70" s="147"/>
      <c r="Y70" s="148"/>
      <c r="Z70" s="148"/>
      <c r="AA70" s="148"/>
      <c r="AB70" s="148"/>
      <c r="AC70" s="139"/>
      <c r="AD70" s="139"/>
      <c r="AE70" s="139"/>
      <c r="AF70" s="138"/>
      <c r="AG70" s="138"/>
      <c r="AH70" s="41"/>
      <c r="AI70" s="41"/>
      <c r="AJ70" s="41"/>
      <c r="AK70" s="41"/>
    </row>
    <row r="71" spans="2:37" s="12" customFormat="1" ht="24.95" customHeight="1" x14ac:dyDescent="0.3">
      <c r="B71" s="140" t="s">
        <v>40</v>
      </c>
      <c r="C71" s="140" t="s">
        <v>33</v>
      </c>
      <c r="D71" s="140" t="s">
        <v>33</v>
      </c>
      <c r="E71" s="140" t="s">
        <v>39</v>
      </c>
      <c r="F71" s="141" t="s">
        <v>35</v>
      </c>
      <c r="G71" s="142">
        <f t="shared" si="5"/>
        <v>740</v>
      </c>
      <c r="H71" s="143">
        <f>'[1]2019'!S11</f>
        <v>240</v>
      </c>
      <c r="I71" s="143">
        <f t="shared" si="6"/>
        <v>300</v>
      </c>
      <c r="J71" s="143">
        <f t="shared" si="6"/>
        <v>200</v>
      </c>
      <c r="K71" s="143">
        <f>'[1]2019'!G48</f>
        <v>1006</v>
      </c>
      <c r="L71" s="144">
        <f t="shared" si="9"/>
        <v>-0.26441351888667991</v>
      </c>
      <c r="M71" s="145" t="str">
        <f t="shared" si="10"/>
        <v>달성</v>
      </c>
      <c r="N71" s="142">
        <f t="shared" si="7"/>
        <v>750</v>
      </c>
      <c r="O71" s="143">
        <f t="shared" si="8"/>
        <v>300</v>
      </c>
      <c r="P71" s="143">
        <f t="shared" si="8"/>
        <v>250</v>
      </c>
      <c r="Q71" s="143">
        <f t="shared" si="8"/>
        <v>200</v>
      </c>
      <c r="R71" s="143">
        <f>'[1]2019'!N48</f>
        <v>740</v>
      </c>
      <c r="S71" s="144">
        <f t="shared" si="11"/>
        <v>1.3513513513513514E-2</v>
      </c>
      <c r="T71" s="145" t="str">
        <f t="shared" si="12"/>
        <v>미달성</v>
      </c>
      <c r="U71" s="146"/>
      <c r="V71" s="24"/>
      <c r="W71" s="24"/>
      <c r="X71" s="147"/>
      <c r="Y71" s="148"/>
      <c r="Z71" s="148"/>
      <c r="AA71" s="148"/>
      <c r="AB71" s="148"/>
      <c r="AC71" s="139"/>
      <c r="AD71" s="139"/>
      <c r="AE71" s="139"/>
      <c r="AF71" s="138"/>
      <c r="AG71" s="138"/>
      <c r="AH71" s="41"/>
      <c r="AI71" s="41"/>
      <c r="AJ71" s="41"/>
      <c r="AK71" s="41"/>
    </row>
    <row r="72" spans="2:37" s="12" customFormat="1" ht="24.95" customHeight="1" x14ac:dyDescent="0.3">
      <c r="B72" s="140" t="s">
        <v>40</v>
      </c>
      <c r="C72" s="140" t="s">
        <v>97</v>
      </c>
      <c r="D72" s="140" t="s">
        <v>33</v>
      </c>
      <c r="E72" s="140" t="s">
        <v>34</v>
      </c>
      <c r="F72" s="141" t="s">
        <v>35</v>
      </c>
      <c r="G72" s="142">
        <f t="shared" si="5"/>
        <v>90</v>
      </c>
      <c r="H72" s="143">
        <f>'[1]2019'!S12</f>
        <v>30</v>
      </c>
      <c r="I72" s="143">
        <f t="shared" si="6"/>
        <v>30</v>
      </c>
      <c r="J72" s="143">
        <f t="shared" si="6"/>
        <v>30</v>
      </c>
      <c r="K72" s="143">
        <f>'[1]2019'!G49</f>
        <v>164</v>
      </c>
      <c r="L72" s="144">
        <f t="shared" si="9"/>
        <v>-0.45121951219512196</v>
      </c>
      <c r="M72" s="145" t="str">
        <f t="shared" si="10"/>
        <v>달성</v>
      </c>
      <c r="N72" s="142">
        <f t="shared" si="7"/>
        <v>180</v>
      </c>
      <c r="O72" s="143">
        <f t="shared" si="8"/>
        <v>60</v>
      </c>
      <c r="P72" s="143">
        <f t="shared" si="8"/>
        <v>60</v>
      </c>
      <c r="Q72" s="143">
        <f t="shared" si="8"/>
        <v>60</v>
      </c>
      <c r="R72" s="143">
        <f>'[1]2019'!N49</f>
        <v>240</v>
      </c>
      <c r="S72" s="144">
        <f t="shared" si="11"/>
        <v>-0.25</v>
      </c>
      <c r="T72" s="145" t="str">
        <f t="shared" si="12"/>
        <v>달성</v>
      </c>
      <c r="U72" s="146"/>
      <c r="V72" s="24"/>
      <c r="W72" s="24"/>
      <c r="X72" s="147"/>
      <c r="Y72" s="148"/>
      <c r="Z72" s="148"/>
      <c r="AA72" s="148"/>
      <c r="AB72" s="148"/>
      <c r="AC72" s="139"/>
      <c r="AD72" s="139"/>
      <c r="AE72" s="139"/>
      <c r="AF72" s="138"/>
      <c r="AG72" s="138"/>
      <c r="AH72" s="41"/>
      <c r="AI72" s="41"/>
      <c r="AJ72" s="41"/>
      <c r="AK72" s="41"/>
    </row>
    <row r="73" spans="2:37" s="12" customFormat="1" ht="24.95" customHeight="1" x14ac:dyDescent="0.3">
      <c r="B73" s="140" t="s">
        <v>43</v>
      </c>
      <c r="C73" s="140" t="s">
        <v>44</v>
      </c>
      <c r="D73" s="140" t="s">
        <v>28</v>
      </c>
      <c r="E73" s="140" t="s">
        <v>29</v>
      </c>
      <c r="F73" s="141" t="s">
        <v>30</v>
      </c>
      <c r="G73" s="142">
        <f t="shared" si="5"/>
        <v>70972</v>
      </c>
      <c r="H73" s="143">
        <f>'[1]2019'!S13</f>
        <v>19944</v>
      </c>
      <c r="I73" s="143">
        <f t="shared" ref="I73:J78" si="13">H15</f>
        <v>26518</v>
      </c>
      <c r="J73" s="143">
        <f t="shared" si="13"/>
        <v>24510</v>
      </c>
      <c r="K73" s="143">
        <f>'[1]2019'!G50</f>
        <v>75795</v>
      </c>
      <c r="L73" s="144">
        <f t="shared" si="9"/>
        <v>-6.3632165710139188E-2</v>
      </c>
      <c r="M73" s="145" t="str">
        <f t="shared" si="10"/>
        <v>달성</v>
      </c>
      <c r="N73" s="142">
        <f t="shared" si="7"/>
        <v>4788</v>
      </c>
      <c r="O73" s="143">
        <f t="shared" ref="O73:Q78" si="14">N15</f>
        <v>993</v>
      </c>
      <c r="P73" s="143">
        <f t="shared" si="14"/>
        <v>993</v>
      </c>
      <c r="Q73" s="143">
        <f t="shared" si="14"/>
        <v>2802</v>
      </c>
      <c r="R73" s="143">
        <f>'[1]2019'!N50</f>
        <v>27228</v>
      </c>
      <c r="S73" s="144">
        <f t="shared" si="11"/>
        <v>-0.82415160863816661</v>
      </c>
      <c r="T73" s="145" t="str">
        <f t="shared" si="12"/>
        <v>달성</v>
      </c>
      <c r="U73" s="146"/>
      <c r="V73" s="24"/>
      <c r="W73" s="24"/>
      <c r="X73" s="147"/>
      <c r="Y73" s="148"/>
      <c r="Z73" s="148"/>
      <c r="AA73" s="148"/>
      <c r="AB73" s="148"/>
      <c r="AC73" s="139"/>
      <c r="AD73" s="139"/>
      <c r="AE73" s="139"/>
      <c r="AF73" s="138"/>
      <c r="AG73" s="138"/>
      <c r="AH73" s="41"/>
      <c r="AI73" s="41"/>
      <c r="AJ73" s="41"/>
      <c r="AK73" s="41"/>
    </row>
    <row r="74" spans="2:37" s="12" customFormat="1" ht="24.95" customHeight="1" x14ac:dyDescent="0.3">
      <c r="B74" s="140" t="s">
        <v>43</v>
      </c>
      <c r="C74" s="140" t="s">
        <v>44</v>
      </c>
      <c r="D74" s="140" t="s">
        <v>28</v>
      </c>
      <c r="E74" s="140" t="s">
        <v>31</v>
      </c>
      <c r="F74" s="141" t="s">
        <v>45</v>
      </c>
      <c r="G74" s="142">
        <f t="shared" si="5"/>
        <v>220565</v>
      </c>
      <c r="H74" s="143">
        <f>'[1]2019'!S14</f>
        <v>78660</v>
      </c>
      <c r="I74" s="143">
        <f t="shared" si="13"/>
        <v>80345</v>
      </c>
      <c r="J74" s="143">
        <f t="shared" si="13"/>
        <v>61560</v>
      </c>
      <c r="K74" s="143">
        <f>'[1]2019'!G51</f>
        <v>233860</v>
      </c>
      <c r="L74" s="144">
        <f t="shared" si="9"/>
        <v>-5.6850252287693491E-2</v>
      </c>
      <c r="M74" s="145" t="str">
        <f t="shared" si="10"/>
        <v>달성</v>
      </c>
      <c r="N74" s="142">
        <f t="shared" si="7"/>
        <v>111017</v>
      </c>
      <c r="O74" s="143">
        <f t="shared" si="14"/>
        <v>28742</v>
      </c>
      <c r="P74" s="143">
        <f t="shared" si="14"/>
        <v>48089</v>
      </c>
      <c r="Q74" s="143">
        <f t="shared" si="14"/>
        <v>34186</v>
      </c>
      <c r="R74" s="143">
        <f>'[1]2019'!N51</f>
        <v>200872</v>
      </c>
      <c r="S74" s="144">
        <f t="shared" si="11"/>
        <v>-0.44732466446294156</v>
      </c>
      <c r="T74" s="145" t="str">
        <f t="shared" si="12"/>
        <v>달성</v>
      </c>
      <c r="U74" s="146"/>
      <c r="V74" s="24"/>
      <c r="W74" s="24"/>
      <c r="X74" s="147"/>
      <c r="Y74" s="148"/>
      <c r="Z74" s="148"/>
      <c r="AA74" s="148"/>
      <c r="AB74" s="148"/>
      <c r="AC74" s="139"/>
      <c r="AD74" s="139"/>
      <c r="AE74" s="139"/>
      <c r="AF74" s="138"/>
      <c r="AG74" s="138"/>
      <c r="AH74" s="41"/>
      <c r="AI74" s="41"/>
      <c r="AJ74" s="41"/>
      <c r="AK74" s="41"/>
    </row>
    <row r="75" spans="2:37" s="12" customFormat="1" ht="24.95" customHeight="1" x14ac:dyDescent="0.3">
      <c r="B75" s="140" t="s">
        <v>43</v>
      </c>
      <c r="C75" s="140" t="s">
        <v>46</v>
      </c>
      <c r="D75" s="140" t="s">
        <v>28</v>
      </c>
      <c r="E75" s="140" t="s">
        <v>29</v>
      </c>
      <c r="F75" s="141" t="s">
        <v>30</v>
      </c>
      <c r="G75" s="142">
        <f t="shared" si="5"/>
        <v>1074</v>
      </c>
      <c r="H75" s="143">
        <f>'[1]2019'!S15</f>
        <v>350</v>
      </c>
      <c r="I75" s="143">
        <f t="shared" si="13"/>
        <v>388</v>
      </c>
      <c r="J75" s="143">
        <f t="shared" si="13"/>
        <v>336</v>
      </c>
      <c r="K75" s="143">
        <f>'[1]2019'!G52</f>
        <v>959</v>
      </c>
      <c r="L75" s="144">
        <f t="shared" si="9"/>
        <v>0.11991657977059438</v>
      </c>
      <c r="M75" s="145" t="str">
        <f t="shared" si="10"/>
        <v>미달성</v>
      </c>
      <c r="N75" s="142">
        <f t="shared" si="7"/>
        <v>0</v>
      </c>
      <c r="O75" s="143">
        <f t="shared" si="14"/>
        <v>0</v>
      </c>
      <c r="P75" s="143">
        <f t="shared" si="14"/>
        <v>0</v>
      </c>
      <c r="Q75" s="143">
        <f t="shared" si="14"/>
        <v>0</v>
      </c>
      <c r="R75" s="143">
        <f>'[1]2019'!N52</f>
        <v>138</v>
      </c>
      <c r="S75" s="144">
        <f t="shared" si="11"/>
        <v>-1</v>
      </c>
      <c r="T75" s="145" t="str">
        <f t="shared" si="12"/>
        <v>달성</v>
      </c>
      <c r="U75" s="146"/>
      <c r="V75" s="24"/>
      <c r="W75" s="24"/>
      <c r="X75" s="147"/>
      <c r="Y75" s="148"/>
      <c r="Z75" s="148"/>
      <c r="AA75" s="148"/>
      <c r="AB75" s="148"/>
      <c r="AC75" s="139"/>
      <c r="AD75" s="139"/>
      <c r="AE75" s="139"/>
      <c r="AF75" s="138"/>
      <c r="AG75" s="138"/>
      <c r="AH75" s="41"/>
      <c r="AI75" s="41"/>
      <c r="AJ75" s="41"/>
      <c r="AK75" s="41"/>
    </row>
    <row r="76" spans="2:37" s="12" customFormat="1" ht="24.95" customHeight="1" x14ac:dyDescent="0.3">
      <c r="B76" s="140" t="s">
        <v>43</v>
      </c>
      <c r="C76" s="140" t="s">
        <v>46</v>
      </c>
      <c r="D76" s="140" t="s">
        <v>28</v>
      </c>
      <c r="E76" s="140" t="s">
        <v>31</v>
      </c>
      <c r="F76" s="141" t="s">
        <v>45</v>
      </c>
      <c r="G76" s="142">
        <f t="shared" si="5"/>
        <v>28988</v>
      </c>
      <c r="H76" s="143">
        <f>'[1]2019'!S16</f>
        <v>10900</v>
      </c>
      <c r="I76" s="143">
        <f t="shared" si="13"/>
        <v>10596</v>
      </c>
      <c r="J76" s="143">
        <f t="shared" si="13"/>
        <v>7492</v>
      </c>
      <c r="K76" s="143">
        <f>'[1]2019'!G53</f>
        <v>31919</v>
      </c>
      <c r="L76" s="144">
        <f t="shared" si="9"/>
        <v>-9.1826185030859361E-2</v>
      </c>
      <c r="M76" s="145" t="str">
        <f t="shared" si="10"/>
        <v>달성</v>
      </c>
      <c r="N76" s="142">
        <f t="shared" si="7"/>
        <v>11897</v>
      </c>
      <c r="O76" s="143">
        <f t="shared" si="14"/>
        <v>2130</v>
      </c>
      <c r="P76" s="143">
        <f t="shared" si="14"/>
        <v>6377</v>
      </c>
      <c r="Q76" s="143">
        <f t="shared" si="14"/>
        <v>3390</v>
      </c>
      <c r="R76" s="143">
        <f>'[1]2019'!N53</f>
        <v>21412</v>
      </c>
      <c r="S76" s="144">
        <f t="shared" si="11"/>
        <v>-0.44437698486829813</v>
      </c>
      <c r="T76" s="145" t="str">
        <f t="shared" si="12"/>
        <v>달성</v>
      </c>
      <c r="U76" s="146"/>
      <c r="V76" s="24"/>
      <c r="W76" s="24"/>
      <c r="X76" s="147"/>
      <c r="Y76" s="148"/>
      <c r="Z76" s="148"/>
      <c r="AA76" s="148"/>
      <c r="AB76" s="148"/>
      <c r="AC76" s="139"/>
      <c r="AD76" s="139"/>
      <c r="AE76" s="139"/>
      <c r="AF76" s="138"/>
      <c r="AG76" s="138"/>
      <c r="AH76" s="41"/>
      <c r="AI76" s="41"/>
      <c r="AJ76" s="41"/>
      <c r="AK76" s="41"/>
    </row>
    <row r="77" spans="2:37" s="12" customFormat="1" ht="24.95" customHeight="1" x14ac:dyDescent="0.3">
      <c r="B77" s="140" t="s">
        <v>43</v>
      </c>
      <c r="C77" s="140" t="s">
        <v>47</v>
      </c>
      <c r="D77" s="140" t="s">
        <v>28</v>
      </c>
      <c r="E77" s="140" t="s">
        <v>29</v>
      </c>
      <c r="F77" s="141" t="s">
        <v>30</v>
      </c>
      <c r="G77" s="142">
        <f t="shared" si="5"/>
        <v>8955</v>
      </c>
      <c r="H77" s="143">
        <f>'[1]2019'!S17</f>
        <v>1975</v>
      </c>
      <c r="I77" s="143">
        <f t="shared" si="13"/>
        <v>3380</v>
      </c>
      <c r="J77" s="143">
        <f t="shared" si="13"/>
        <v>3600</v>
      </c>
      <c r="K77" s="143">
        <f>'[1]2019'!G54</f>
        <v>7415</v>
      </c>
      <c r="L77" s="144">
        <f t="shared" si="9"/>
        <v>0.20768712070128117</v>
      </c>
      <c r="M77" s="145" t="str">
        <f t="shared" si="10"/>
        <v>미달성</v>
      </c>
      <c r="N77" s="142">
        <f t="shared" si="7"/>
        <v>37</v>
      </c>
      <c r="O77" s="143">
        <f t="shared" si="14"/>
        <v>0</v>
      </c>
      <c r="P77" s="143">
        <f t="shared" si="14"/>
        <v>0</v>
      </c>
      <c r="Q77" s="143">
        <f t="shared" si="14"/>
        <v>37</v>
      </c>
      <c r="R77" s="143">
        <f>'[1]2019'!N54</f>
        <v>1793</v>
      </c>
      <c r="S77" s="144">
        <f t="shared" si="11"/>
        <v>-0.97936419408812048</v>
      </c>
      <c r="T77" s="145" t="str">
        <f t="shared" si="12"/>
        <v>달성</v>
      </c>
      <c r="U77" s="146"/>
      <c r="V77" s="24"/>
      <c r="W77" s="24"/>
      <c r="X77" s="147"/>
      <c r="Y77" s="148"/>
      <c r="Z77" s="148"/>
      <c r="AA77" s="148"/>
      <c r="AB77" s="148"/>
      <c r="AC77" s="139"/>
      <c r="AD77" s="139"/>
      <c r="AE77" s="139"/>
      <c r="AF77" s="138"/>
      <c r="AG77" s="138"/>
      <c r="AH77" s="41"/>
      <c r="AI77" s="41"/>
      <c r="AJ77" s="41"/>
      <c r="AK77" s="41"/>
    </row>
    <row r="78" spans="2:37" s="12" customFormat="1" ht="24.75" customHeight="1" thickBot="1" x14ac:dyDescent="0.35">
      <c r="B78" s="140" t="s">
        <v>43</v>
      </c>
      <c r="C78" s="140" t="s">
        <v>47</v>
      </c>
      <c r="D78" s="140" t="s">
        <v>28</v>
      </c>
      <c r="E78" s="140" t="s">
        <v>31</v>
      </c>
      <c r="F78" s="141" t="s">
        <v>45</v>
      </c>
      <c r="G78" s="149">
        <f t="shared" si="5"/>
        <v>49996</v>
      </c>
      <c r="H78" s="150">
        <f>'[1]2019'!S18</f>
        <v>21434</v>
      </c>
      <c r="I78" s="150">
        <f t="shared" si="13"/>
        <v>16837</v>
      </c>
      <c r="J78" s="150">
        <f t="shared" si="13"/>
        <v>11725</v>
      </c>
      <c r="K78" s="150">
        <f>'[1]2019'!G55</f>
        <v>76472</v>
      </c>
      <c r="L78" s="151">
        <f t="shared" si="9"/>
        <v>-0.34621822366356314</v>
      </c>
      <c r="M78" s="152" t="str">
        <f t="shared" si="10"/>
        <v>달성</v>
      </c>
      <c r="N78" s="149">
        <f t="shared" si="7"/>
        <v>19263</v>
      </c>
      <c r="O78" s="150">
        <f t="shared" si="14"/>
        <v>3762</v>
      </c>
      <c r="P78" s="150">
        <f t="shared" si="14"/>
        <v>10425</v>
      </c>
      <c r="Q78" s="150">
        <f t="shared" si="14"/>
        <v>5076</v>
      </c>
      <c r="R78" s="150">
        <f>'[1]2019'!N55</f>
        <v>88427</v>
      </c>
      <c r="S78" s="151">
        <f t="shared" si="11"/>
        <v>-0.78215929523787986</v>
      </c>
      <c r="T78" s="152" t="str">
        <f t="shared" si="12"/>
        <v>달성</v>
      </c>
      <c r="U78" s="146"/>
      <c r="V78" s="24"/>
      <c r="W78" s="24"/>
      <c r="X78" s="147"/>
      <c r="Y78" s="148"/>
      <c r="Z78" s="148"/>
      <c r="AA78" s="148"/>
      <c r="AB78" s="148"/>
      <c r="AC78" s="139"/>
      <c r="AD78" s="139"/>
      <c r="AE78" s="139"/>
      <c r="AF78" s="138"/>
      <c r="AG78" s="138"/>
      <c r="AH78" s="41"/>
      <c r="AI78" s="41"/>
      <c r="AJ78" s="41"/>
      <c r="AK78" s="41"/>
    </row>
    <row r="79" spans="2:37" ht="16.5" x14ac:dyDescent="0.25"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4"/>
      <c r="V79" s="24"/>
      <c r="W79" s="24"/>
      <c r="X79" s="155"/>
      <c r="Y79" s="156"/>
      <c r="Z79" s="156"/>
      <c r="AA79" s="156"/>
      <c r="AB79" s="156"/>
      <c r="AC79" s="156"/>
      <c r="AD79" s="156"/>
      <c r="AE79" s="156"/>
      <c r="AF79" s="156"/>
      <c r="AG79" s="156"/>
      <c r="AH79" s="2"/>
      <c r="AI79" s="2"/>
      <c r="AJ79" s="2"/>
      <c r="AK79" s="2"/>
    </row>
    <row r="80" spans="2:37" ht="45" x14ac:dyDescent="0.75">
      <c r="B80" s="73" t="s">
        <v>98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</row>
    <row r="81" spans="2:21" x14ac:dyDescent="0.25">
      <c r="U81" s="1"/>
    </row>
    <row r="82" spans="2:21" ht="23.25" customHeight="1" x14ac:dyDescent="0.25">
      <c r="B82" s="158" t="s">
        <v>4</v>
      </c>
      <c r="C82" s="158" t="s">
        <v>4</v>
      </c>
      <c r="D82" s="158" t="s">
        <v>4</v>
      </c>
      <c r="E82" s="158" t="s">
        <v>4</v>
      </c>
      <c r="F82" s="158" t="s">
        <v>4</v>
      </c>
      <c r="G82" s="159" t="s">
        <v>99</v>
      </c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1"/>
      <c r="U82" s="158" t="s">
        <v>100</v>
      </c>
    </row>
    <row r="83" spans="2:21" ht="23.25" customHeight="1" x14ac:dyDescent="0.25">
      <c r="B83" s="162" t="s">
        <v>7</v>
      </c>
      <c r="C83" s="162" t="s">
        <v>8</v>
      </c>
      <c r="D83" s="162" t="s">
        <v>9</v>
      </c>
      <c r="E83" s="162" t="s">
        <v>10</v>
      </c>
      <c r="F83" s="162" t="s">
        <v>11</v>
      </c>
      <c r="G83" s="162" t="s">
        <v>93</v>
      </c>
      <c r="H83" s="162" t="s">
        <v>101</v>
      </c>
      <c r="I83" s="162" t="s">
        <v>13</v>
      </c>
      <c r="J83" s="162" t="s">
        <v>14</v>
      </c>
      <c r="K83" s="162" t="s">
        <v>15</v>
      </c>
      <c r="L83" s="162" t="s">
        <v>16</v>
      </c>
      <c r="M83" s="162" t="s">
        <v>17</v>
      </c>
      <c r="N83" s="162" t="s">
        <v>18</v>
      </c>
      <c r="O83" s="162" t="s">
        <v>19</v>
      </c>
      <c r="P83" s="162" t="s">
        <v>20</v>
      </c>
      <c r="Q83" s="162" t="s">
        <v>21</v>
      </c>
      <c r="R83" s="162" t="s">
        <v>22</v>
      </c>
      <c r="S83" s="162" t="s">
        <v>23</v>
      </c>
      <c r="T83" s="162" t="s">
        <v>24</v>
      </c>
      <c r="U83" s="158"/>
    </row>
    <row r="84" spans="2:21" ht="23.25" customHeight="1" x14ac:dyDescent="0.25">
      <c r="B84" s="140" t="s">
        <v>96</v>
      </c>
      <c r="C84" s="140" t="s">
        <v>27</v>
      </c>
      <c r="D84" s="140" t="s">
        <v>28</v>
      </c>
      <c r="E84" s="140" t="s">
        <v>29</v>
      </c>
      <c r="F84" s="140" t="s">
        <v>30</v>
      </c>
      <c r="G84" s="163" t="s">
        <v>102</v>
      </c>
      <c r="H84" s="164">
        <v>0</v>
      </c>
      <c r="I84" s="164">
        <v>0</v>
      </c>
      <c r="J84" s="164">
        <v>0</v>
      </c>
      <c r="K84" s="164">
        <v>0</v>
      </c>
      <c r="L84" s="164">
        <v>0</v>
      </c>
      <c r="M84" s="164">
        <v>0</v>
      </c>
      <c r="N84" s="164">
        <v>0</v>
      </c>
      <c r="O84" s="164">
        <v>0</v>
      </c>
      <c r="P84" s="164">
        <v>0</v>
      </c>
      <c r="Q84" s="164">
        <v>0</v>
      </c>
      <c r="R84" s="164">
        <v>0</v>
      </c>
      <c r="S84" s="164">
        <v>0</v>
      </c>
      <c r="T84" s="164">
        <v>0</v>
      </c>
      <c r="U84" s="164">
        <f>SUM(I84:T84)</f>
        <v>0</v>
      </c>
    </row>
    <row r="85" spans="2:21" ht="23.25" customHeight="1" x14ac:dyDescent="0.25">
      <c r="B85" s="140" t="s">
        <v>96</v>
      </c>
      <c r="C85" s="140" t="s">
        <v>27</v>
      </c>
      <c r="D85" s="140" t="s">
        <v>28</v>
      </c>
      <c r="E85" s="140" t="s">
        <v>31</v>
      </c>
      <c r="F85" s="140" t="s">
        <v>45</v>
      </c>
      <c r="G85" s="163">
        <f>H85/'[1]2018'!$G7</f>
        <v>4.4860887052219842E-3</v>
      </c>
      <c r="H85" s="164">
        <f>G8-'[1]2019'!G7</f>
        <v>406</v>
      </c>
      <c r="I85" s="164">
        <f>IF(H8=0,0, H8-'[1]2019'!H7)</f>
        <v>-1072</v>
      </c>
      <c r="J85" s="164">
        <f>IF(I8=0,0, I8-'[1]2019'!I7)</f>
        <v>347</v>
      </c>
      <c r="K85" s="164">
        <f>IF(J8=0,0, J8-'[1]2019'!J7)</f>
        <v>359</v>
      </c>
      <c r="L85" s="164">
        <f>IF(K8=0,0, K8-'[1]2019'!K7)</f>
        <v>-68</v>
      </c>
      <c r="M85" s="164">
        <f>IF(L8=0,0, L8-'[1]2019'!L7)</f>
        <v>-27</v>
      </c>
      <c r="N85" s="164">
        <f>IF(M8=0,0, M8-'[1]2019'!M7)</f>
        <v>388</v>
      </c>
      <c r="O85" s="164">
        <f>IF(N8=0,0, N8-'[1]2019'!N7)</f>
        <v>416</v>
      </c>
      <c r="P85" s="164">
        <f>IF(O8=0,0, O8-'[1]2019'!O7)</f>
        <v>-296</v>
      </c>
      <c r="Q85" s="164">
        <f>IF(P8=0,0, P8-'[1]2019'!P7)</f>
        <v>301</v>
      </c>
      <c r="R85" s="164">
        <f>IF(Q8=0,0, Q8-'[1]2019'!Q7)</f>
        <v>-258</v>
      </c>
      <c r="S85" s="164">
        <f>IF(R8=0,0, R8-'[1]2019'!R7)</f>
        <v>44</v>
      </c>
      <c r="T85" s="164">
        <f>IF(S8=0,0, S8-'[1]2019'!S7)</f>
        <v>272</v>
      </c>
      <c r="U85" s="164">
        <f>SUM(I85:T85)</f>
        <v>406</v>
      </c>
    </row>
    <row r="86" spans="2:21" ht="23.25" customHeight="1" x14ac:dyDescent="0.25">
      <c r="B86" s="140" t="s">
        <v>96</v>
      </c>
      <c r="C86" s="140" t="s">
        <v>33</v>
      </c>
      <c r="D86" s="140" t="s">
        <v>33</v>
      </c>
      <c r="E86" s="140" t="s">
        <v>34</v>
      </c>
      <c r="F86" s="140" t="s">
        <v>35</v>
      </c>
      <c r="G86" s="163">
        <f>H86/'[1]2019'!$G8</f>
        <v>-33.96641055384854</v>
      </c>
      <c r="H86" s="164">
        <f>G9-'[1]2019'!G7</f>
        <v>-83539.13</v>
      </c>
      <c r="I86" s="164">
        <f>H9-'[1]2019'!H8</f>
        <v>-72</v>
      </c>
      <c r="J86" s="164">
        <f>IF(I9=0,0, I9-'[1]2019'!I8)</f>
        <v>65</v>
      </c>
      <c r="K86" s="164">
        <f>IF(J9=0,0, J9-'[1]2019'!J8)</f>
        <v>-88</v>
      </c>
      <c r="L86" s="164">
        <f>IF(K9=0,0, K9-'[1]2019'!K8)</f>
        <v>-85.300000000000011</v>
      </c>
      <c r="M86" s="164">
        <f>IF(L9=0,0, L9-'[1]2019'!L8)</f>
        <v>-63.5</v>
      </c>
      <c r="N86" s="164">
        <f>IF(M9=0,0, M9-'[1]2019'!M8)</f>
        <v>12.900000000000006</v>
      </c>
      <c r="O86" s="164">
        <f>IF(N9=0,0, N9-'[1]2019'!N8)</f>
        <v>-177.46200000000002</v>
      </c>
      <c r="P86" s="164">
        <f>IF(O9=0,0, O9-'[1]2019'!O8)</f>
        <v>-141.36500000000001</v>
      </c>
      <c r="Q86" s="164">
        <f>IF(P9=0,0, P9-'[1]2019'!P8)</f>
        <v>-78.947000000000003</v>
      </c>
      <c r="R86" s="164">
        <f>IF(Q9=0,0, Q9-'[1]2019'!Q8)</f>
        <v>-166</v>
      </c>
      <c r="S86" s="164">
        <f>IF(R9=0,0, R9-'[1]2019'!R8)</f>
        <v>-143.91900000000001</v>
      </c>
      <c r="T86" s="164">
        <f>IF(S9=0,0, S9-'[1]2019'!S8)</f>
        <v>-198</v>
      </c>
      <c r="U86" s="164">
        <f t="shared" ref="U86:U96" si="15">SUM(I86:T86)</f>
        <v>-1136.5930000000001</v>
      </c>
    </row>
    <row r="87" spans="2:21" ht="23.25" customHeight="1" x14ac:dyDescent="0.25">
      <c r="B87" s="140" t="s">
        <v>36</v>
      </c>
      <c r="C87" s="140" t="s">
        <v>37</v>
      </c>
      <c r="D87" s="140" t="s">
        <v>33</v>
      </c>
      <c r="E87" s="140" t="s">
        <v>34</v>
      </c>
      <c r="F87" s="140" t="s">
        <v>35</v>
      </c>
      <c r="G87" s="163">
        <f>H87/'[1]2018'!$G9</f>
        <v>-0.45091779728651238</v>
      </c>
      <c r="H87" s="164">
        <f>G10-'[1]2017'!G8</f>
        <v>-1695</v>
      </c>
      <c r="I87" s="164">
        <f>H10-'[1]2018'!H9</f>
        <v>-130</v>
      </c>
      <c r="J87" s="164">
        <f>IF(I10=0,0, I10-'[1]2019'!I9)</f>
        <v>-80</v>
      </c>
      <c r="K87" s="164">
        <f>IF(J10=0,0, J10-'[1]2019'!J9)</f>
        <v>-190</v>
      </c>
      <c r="L87" s="164">
        <f>IF(K10=0,0, K10-'[1]2019'!K9)</f>
        <v>-230</v>
      </c>
      <c r="M87" s="164">
        <f>IF(L10=0,0, L10-'[1]2019'!L9)</f>
        <v>-210</v>
      </c>
      <c r="N87" s="164">
        <f>IF(M10=0,0, M10-'[1]2019'!M9)</f>
        <v>-180</v>
      </c>
      <c r="O87" s="164">
        <f>IF(N10=0,0, N10-'[1]2019'!N9)</f>
        <v>-270</v>
      </c>
      <c r="P87" s="164">
        <f>IF(O10=0,0, O10-'[1]2019'!O9)</f>
        <v>-270</v>
      </c>
      <c r="Q87" s="164">
        <f>IF(P10=0,0, P10-'[1]2019'!P9)</f>
        <v>-210</v>
      </c>
      <c r="R87" s="164">
        <f>IF(Q10=0,0, Q10-'[1]2019'!Q9)</f>
        <v>-140</v>
      </c>
      <c r="S87" s="164">
        <f>IF(R10=0,0, R10-'[1]2019'!R9)</f>
        <v>-190</v>
      </c>
      <c r="T87" s="164">
        <f>IF(S10=0,0, S10-'[1]2019'!S9)</f>
        <v>-210</v>
      </c>
      <c r="U87" s="164">
        <f t="shared" si="15"/>
        <v>-2310</v>
      </c>
    </row>
    <row r="88" spans="2:21" ht="23.25" customHeight="1" x14ac:dyDescent="0.25">
      <c r="B88" s="140" t="s">
        <v>36</v>
      </c>
      <c r="C88" s="140" t="s">
        <v>38</v>
      </c>
      <c r="D88" s="140" t="s">
        <v>33</v>
      </c>
      <c r="E88" s="140" t="s">
        <v>39</v>
      </c>
      <c r="F88" s="140" t="s">
        <v>35</v>
      </c>
      <c r="G88" s="163">
        <f>H88/'[1]2019'!$G10</f>
        <v>-2.0909090909090908</v>
      </c>
      <c r="H88" s="164">
        <f>G11-'[1]2019'!G9</f>
        <v>-2760</v>
      </c>
      <c r="I88" s="164">
        <f>H11-'[1]2019'!H10</f>
        <v>0</v>
      </c>
      <c r="J88" s="164">
        <f>IF(I11=0,0, I11-'[1]2019'!I10)</f>
        <v>-80</v>
      </c>
      <c r="K88" s="164">
        <f>IF(J11=0,0, J11-'[1]2019'!J10)</f>
        <v>0</v>
      </c>
      <c r="L88" s="164">
        <f>IF(K11=0,0, K11-'[1]2019'!K10)</f>
        <v>-80</v>
      </c>
      <c r="M88" s="164">
        <f>IF(L11=0,0, L11-'[1]2019'!L10)</f>
        <v>-80</v>
      </c>
      <c r="N88" s="164">
        <f>IF(M11=0,0, M11-'[1]2019'!M10)</f>
        <v>-80</v>
      </c>
      <c r="O88" s="164">
        <f>IF(N11=0,0, N11-'[1]2019'!N10)</f>
        <v>0</v>
      </c>
      <c r="P88" s="164">
        <f>IF(O11=0,0, O11-'[1]2019'!O10)</f>
        <v>-80</v>
      </c>
      <c r="Q88" s="164">
        <f>IF(P11=0,0, P11-'[1]2019'!P10)</f>
        <v>0</v>
      </c>
      <c r="R88" s="164">
        <f>IF(Q11=0,0, Q11-'[1]2019'!Q10)</f>
        <v>-40</v>
      </c>
      <c r="S88" s="164">
        <f>IF(R11=0,0, R11-'[1]2019'!R10)</f>
        <v>40</v>
      </c>
      <c r="T88" s="164">
        <f>IF(S11=0,0, S11-'[1]2019'!S10)</f>
        <v>0</v>
      </c>
      <c r="U88" s="164">
        <f t="shared" si="15"/>
        <v>-400</v>
      </c>
    </row>
    <row r="89" spans="2:21" ht="23.25" customHeight="1" x14ac:dyDescent="0.25">
      <c r="B89" s="140" t="s">
        <v>40</v>
      </c>
      <c r="C89" s="140" t="s">
        <v>33</v>
      </c>
      <c r="D89" s="140" t="s">
        <v>33</v>
      </c>
      <c r="E89" s="140" t="s">
        <v>39</v>
      </c>
      <c r="F89" s="140" t="s">
        <v>35</v>
      </c>
      <c r="G89" s="163">
        <f>H89/'[1]2018'!$G11</f>
        <v>-2.9813074565883568E-2</v>
      </c>
      <c r="H89" s="164">
        <f>G12-'[1]2017'!G10</f>
        <v>-116.74800000000005</v>
      </c>
      <c r="I89" s="164">
        <f>H12-'[1]2018'!H11</f>
        <v>-20</v>
      </c>
      <c r="J89" s="164">
        <f>IF(I12=0,0, I12-'[1]2019'!I11)</f>
        <v>-120</v>
      </c>
      <c r="K89" s="164">
        <f>IF(J12=0,0, J12-'[1]2019'!J11)</f>
        <v>-70</v>
      </c>
      <c r="L89" s="164">
        <f>IF(K12=0,0, K12-'[1]2019'!K11)</f>
        <v>-40</v>
      </c>
      <c r="M89" s="164">
        <f>IF(L12=0,0, L12-'[1]2019'!L11)</f>
        <v>10</v>
      </c>
      <c r="N89" s="164">
        <f>IF(M12=0,0, M12-'[1]2019'!M11)</f>
        <v>0</v>
      </c>
      <c r="O89" s="164">
        <f>IF(N12=0,0, N12-'[1]2019'!N11)</f>
        <v>60</v>
      </c>
      <c r="P89" s="164">
        <f>IF(O12=0,0, O12-'[1]2019'!O11)</f>
        <v>-20</v>
      </c>
      <c r="Q89" s="164">
        <f>IF(P12=0,0, P12-'[1]2019'!P11)</f>
        <v>-30</v>
      </c>
      <c r="R89" s="164">
        <f>IF(Q12=0,0, Q12-'[1]2019'!Q11)</f>
        <v>-20</v>
      </c>
      <c r="S89" s="164">
        <f>IF(R12=0,0, R12-'[1]2019'!R11)</f>
        <v>20</v>
      </c>
      <c r="T89" s="164">
        <f>IF(S12=0,0, S12-'[1]2019'!S11)</f>
        <v>37.25200000000001</v>
      </c>
      <c r="U89" s="164">
        <f t="shared" si="15"/>
        <v>-192.74799999999999</v>
      </c>
    </row>
    <row r="90" spans="2:21" ht="23.25" customHeight="1" x14ac:dyDescent="0.25">
      <c r="B90" s="140" t="s">
        <v>40</v>
      </c>
      <c r="C90" s="140" t="s">
        <v>97</v>
      </c>
      <c r="D90" s="140" t="s">
        <v>33</v>
      </c>
      <c r="E90" s="140" t="s">
        <v>34</v>
      </c>
      <c r="F90" s="140" t="s">
        <v>35</v>
      </c>
      <c r="G90" s="163">
        <f>H90/'[1]2019'!$G12</f>
        <v>-3.7818181818181817</v>
      </c>
      <c r="H90" s="164">
        <f>G13-'[1]2019'!G11</f>
        <v>-2496</v>
      </c>
      <c r="I90" s="164">
        <f>H13-'[1]2019'!H12</f>
        <v>-30</v>
      </c>
      <c r="J90" s="164">
        <f>IF(I13=0,0, I13-'[1]2019'!I12)</f>
        <v>0</v>
      </c>
      <c r="K90" s="164">
        <f>IF(J13=0,0, J13-'[1]2019'!J12)</f>
        <v>-30</v>
      </c>
      <c r="L90" s="164">
        <f>IF(K13=0,0, K13-'[1]2019'!K12)</f>
        <v>0</v>
      </c>
      <c r="M90" s="164">
        <f>IF(L13=0,0, L13-'[1]2019'!L12)</f>
        <v>0</v>
      </c>
      <c r="N90" s="164">
        <f>IF(M13=0,0, M13-'[1]2019'!M12)</f>
        <v>-30</v>
      </c>
      <c r="O90" s="164">
        <f>IF(N13=0,0, N13-'[1]2019'!N12)</f>
        <v>-30</v>
      </c>
      <c r="P90" s="164">
        <f>IF(O13=0,0, O13-'[1]2019'!O12)</f>
        <v>0</v>
      </c>
      <c r="Q90" s="164">
        <f>IF(P13=0,0, P13-'[1]2019'!P12)</f>
        <v>-30</v>
      </c>
      <c r="R90" s="164">
        <f>IF(Q13=0,0, Q13-'[1]2019'!Q12)</f>
        <v>0</v>
      </c>
      <c r="S90" s="164">
        <f>IF(R13=0,0, R13-'[1]2019'!R12)</f>
        <v>-30</v>
      </c>
      <c r="T90" s="164">
        <f>IF(S13=0,0, S13-'[1]2019'!S12)</f>
        <v>24</v>
      </c>
      <c r="U90" s="164">
        <f t="shared" si="15"/>
        <v>-156</v>
      </c>
    </row>
    <row r="91" spans="2:21" ht="23.25" customHeight="1" x14ac:dyDescent="0.25">
      <c r="B91" s="165" t="s">
        <v>43</v>
      </c>
      <c r="C91" s="140" t="s">
        <v>44</v>
      </c>
      <c r="D91" s="140" t="s">
        <v>28</v>
      </c>
      <c r="E91" s="140" t="s">
        <v>29</v>
      </c>
      <c r="F91" s="140" t="s">
        <v>30</v>
      </c>
      <c r="G91" s="163">
        <f>H91/'[1]2018'!$G13</f>
        <v>-0.44676417336476193</v>
      </c>
      <c r="H91" s="164">
        <f>G15-'[1]2017'!G12</f>
        <v>-91546</v>
      </c>
      <c r="I91" s="164">
        <f>H15-'[1]2018'!H13</f>
        <v>3138</v>
      </c>
      <c r="J91" s="164">
        <f>IF(I15=0,0, I15-'[1]2019'!I13)</f>
        <v>-3813</v>
      </c>
      <c r="K91" s="164">
        <f>IF(J15=0,0, J15-'[1]2019'!J13)</f>
        <v>-18340</v>
      </c>
      <c r="L91" s="164">
        <f>IF(K15=0,0, K15-'[1]2019'!K13)</f>
        <v>-21509</v>
      </c>
      <c r="M91" s="164">
        <f>IF(L15=0,0, L15-'[1]2019'!L13)</f>
        <v>-21518</v>
      </c>
      <c r="N91" s="164">
        <f>IF(M15=0,0, M15-'[1]2019'!M13)</f>
        <v>-11766</v>
      </c>
      <c r="O91" s="164">
        <f>IF(N15=0,0, N15-'[1]2019'!N13)</f>
        <v>-9380</v>
      </c>
      <c r="P91" s="164">
        <f>IF(O15=0,0, O15-'[1]2019'!O13)</f>
        <v>-7553</v>
      </c>
      <c r="Q91" s="164">
        <f>IF(P15=0,0, P15-'[1]2019'!P13)</f>
        <v>-5507</v>
      </c>
      <c r="R91" s="164">
        <f>IF(Q15=0,0, Q15-'[1]2019'!Q13)</f>
        <v>-9288</v>
      </c>
      <c r="S91" s="164">
        <f>IF(R15=0,0, R15-'[1]2019'!R13)</f>
        <v>-10386</v>
      </c>
      <c r="T91" s="164">
        <f>IF(S15=0,0, S15-'[1]2019'!S13)</f>
        <v>-4523</v>
      </c>
      <c r="U91" s="164">
        <f t="shared" si="15"/>
        <v>-120445</v>
      </c>
    </row>
    <row r="92" spans="2:21" ht="23.25" customHeight="1" x14ac:dyDescent="0.25">
      <c r="B92" s="166"/>
      <c r="C92" s="140" t="s">
        <v>44</v>
      </c>
      <c r="D92" s="140" t="s">
        <v>28</v>
      </c>
      <c r="E92" s="140" t="s">
        <v>31</v>
      </c>
      <c r="F92" s="140" t="s">
        <v>45</v>
      </c>
      <c r="G92" s="163">
        <f>H92/'[1]2019'!$G14</f>
        <v>0.36968615302571223</v>
      </c>
      <c r="H92" s="164">
        <f>G16-'[1]2019'!G13</f>
        <v>293926</v>
      </c>
      <c r="I92" s="164">
        <f>H16-'[1]2019'!H14</f>
        <v>-3629</v>
      </c>
      <c r="J92" s="164">
        <f>IF(I16=0,0, I16-'[1]2019'!I14)</f>
        <v>-14678</v>
      </c>
      <c r="K92" s="164">
        <f>IF(J16=0,0, J16-'[1]2019'!J14)</f>
        <v>-28454</v>
      </c>
      <c r="L92" s="164">
        <f>IF(K16=0,0, K16-'[1]2019'!K14)</f>
        <v>-44877</v>
      </c>
      <c r="M92" s="164">
        <f>IF(L16=0,0, L16-'[1]2019'!L14)</f>
        <v>-34935</v>
      </c>
      <c r="N92" s="164">
        <f>IF(M16=0,0, M16-'[1]2019'!M14)</f>
        <v>-23027</v>
      </c>
      <c r="O92" s="164">
        <f>IF(N16=0,0, N16-'[1]2019'!N14)</f>
        <v>-33826</v>
      </c>
      <c r="P92" s="164">
        <f>IF(O16=0,0, O16-'[1]2019'!O14)</f>
        <v>-28691</v>
      </c>
      <c r="Q92" s="164">
        <f>IF(P16=0,0, P16-'[1]2019'!P14)</f>
        <v>-27338</v>
      </c>
      <c r="R92" s="164">
        <f>IF(Q16=0,0, Q16-'[1]2019'!Q14)</f>
        <v>-23047</v>
      </c>
      <c r="S92" s="164">
        <f>IF(R16=0,0, R16-'[1]2019'!R14)</f>
        <v>-1511</v>
      </c>
      <c r="T92" s="164">
        <f>IF(S16=0,0, S16-'[1]2019'!S14)</f>
        <v>-24927</v>
      </c>
      <c r="U92" s="164">
        <f t="shared" si="15"/>
        <v>-288940</v>
      </c>
    </row>
    <row r="93" spans="2:21" ht="23.25" customHeight="1" x14ac:dyDescent="0.25">
      <c r="B93" s="165" t="s">
        <v>43</v>
      </c>
      <c r="C93" s="140" t="s">
        <v>46</v>
      </c>
      <c r="D93" s="140" t="s">
        <v>28</v>
      </c>
      <c r="E93" s="140" t="s">
        <v>29</v>
      </c>
      <c r="F93" s="140" t="s">
        <v>30</v>
      </c>
      <c r="G93" s="163">
        <f>H93/'[1]2018'!$G15</f>
        <v>-1.3266717909300538</v>
      </c>
      <c r="H93" s="164">
        <f>G17-'[1]2017'!G14</f>
        <v>-3452</v>
      </c>
      <c r="I93" s="164">
        <f>H17-'[1]2018'!H15</f>
        <v>82</v>
      </c>
      <c r="J93" s="164">
        <f>IF(I17=0,0, I17-'[1]2019'!I15)</f>
        <v>0</v>
      </c>
      <c r="K93" s="164">
        <f>IF(J17=0,0, J17-'[1]2019'!J15)</f>
        <v>-204</v>
      </c>
      <c r="L93" s="164">
        <f>IF(K17=0,0, K17-'[1]2019'!K15)</f>
        <v>0</v>
      </c>
      <c r="M93" s="164">
        <f>IF(L17=0,0, L17-'[1]2019'!L15)</f>
        <v>0</v>
      </c>
      <c r="N93" s="164">
        <f>IF(M17=0,0, M17-'[1]2019'!M15)</f>
        <v>0</v>
      </c>
      <c r="O93" s="164">
        <f>IF(N17=0,0, N17-'[1]2019'!N15)</f>
        <v>0</v>
      </c>
      <c r="P93" s="164">
        <f>IF(O17=0,0, O17-'[1]2019'!O15)</f>
        <v>0</v>
      </c>
      <c r="Q93" s="164">
        <f>IF(P17=0,0, P17-'[1]2019'!P15)</f>
        <v>0</v>
      </c>
      <c r="R93" s="164">
        <f>IF(Q17=0,0, Q17-'[1]2019'!Q15)</f>
        <v>0</v>
      </c>
      <c r="S93" s="164">
        <f>IF(R17=0,0, R17-'[1]2019'!R15)</f>
        <v>0</v>
      </c>
      <c r="T93" s="164">
        <f>IF(S17=0,0, S17-'[1]2019'!S15)</f>
        <v>0</v>
      </c>
      <c r="U93" s="164">
        <f t="shared" si="15"/>
        <v>-122</v>
      </c>
    </row>
    <row r="94" spans="2:21" ht="23.25" customHeight="1" x14ac:dyDescent="0.25">
      <c r="B94" s="166"/>
      <c r="C94" s="140" t="s">
        <v>46</v>
      </c>
      <c r="D94" s="140" t="s">
        <v>28</v>
      </c>
      <c r="E94" s="140" t="s">
        <v>31</v>
      </c>
      <c r="F94" s="140" t="s">
        <v>45</v>
      </c>
      <c r="G94" s="163">
        <f>H94/'[1]2019'!$G16</f>
        <v>0.60127770434649352</v>
      </c>
      <c r="H94" s="164">
        <f>G18-'[1]2019'!G15</f>
        <v>62777</v>
      </c>
      <c r="I94" s="164">
        <f>H18-'[1]2019'!H16</f>
        <v>544</v>
      </c>
      <c r="J94" s="164">
        <f>IF(I18=0,0, I18-'[1]2019'!I16)</f>
        <v>-2424</v>
      </c>
      <c r="K94" s="164">
        <f>IF(J18=0,0, J18-'[1]2019'!J16)</f>
        <v>-6332</v>
      </c>
      <c r="L94" s="164">
        <f>IF(K18=0,0, K18-'[1]2019'!K16)</f>
        <v>-6256</v>
      </c>
      <c r="M94" s="164">
        <f>IF(L18=0,0, L18-'[1]2019'!L16)</f>
        <v>-3454</v>
      </c>
      <c r="N94" s="164">
        <f>IF(M18=0,0, M18-'[1]2019'!M16)</f>
        <v>-3500</v>
      </c>
      <c r="O94" s="164">
        <f>IF(N18=0,0, N18-'[1]2019'!N16)</f>
        <v>-4538</v>
      </c>
      <c r="P94" s="164">
        <f>IF(O18=0,0, O18-'[1]2019'!O16)</f>
        <v>-838</v>
      </c>
      <c r="Q94" s="164">
        <f>IF(P18=0,0, P18-'[1]2019'!P16)</f>
        <v>-4139</v>
      </c>
      <c r="R94" s="164">
        <f>IF(Q18=0,0, Q18-'[1]2019'!Q16)</f>
        <v>-2812</v>
      </c>
      <c r="S94" s="164">
        <f>IF(R18=0,0, R18-'[1]2019'!R16)</f>
        <v>-577</v>
      </c>
      <c r="T94" s="164">
        <f>IF(S18=0,0, S18-'[1]2019'!S16)</f>
        <v>-4543</v>
      </c>
      <c r="U94" s="164">
        <f t="shared" si="15"/>
        <v>-38869</v>
      </c>
    </row>
    <row r="95" spans="2:21" ht="23.25" customHeight="1" x14ac:dyDescent="0.25">
      <c r="B95" s="165" t="s">
        <v>43</v>
      </c>
      <c r="C95" s="140" t="s">
        <v>47</v>
      </c>
      <c r="D95" s="140" t="s">
        <v>28</v>
      </c>
      <c r="E95" s="140" t="s">
        <v>29</v>
      </c>
      <c r="F95" s="140" t="s">
        <v>30</v>
      </c>
      <c r="G95" s="163">
        <f>H95/'[1]2018'!$G17</f>
        <v>-0.3222188388144539</v>
      </c>
      <c r="H95" s="164">
        <f>G19-'[1]2017'!G16</f>
        <v>-6349</v>
      </c>
      <c r="I95" s="164">
        <f>H19-'[1]2018'!H17</f>
        <v>48</v>
      </c>
      <c r="J95" s="164">
        <f>IF(I19=0,0, I19-'[1]2019'!I17)</f>
        <v>54</v>
      </c>
      <c r="K95" s="164">
        <f>IF(J19=0,0, J19-'[1]2019'!J17)</f>
        <v>-1205</v>
      </c>
      <c r="L95" s="164">
        <f>IF(K19=0,0, K19-'[1]2019'!K17)</f>
        <v>0</v>
      </c>
      <c r="M95" s="164">
        <f>IF(L19=0,0, L19-'[1]2019'!L17)</f>
        <v>-1370</v>
      </c>
      <c r="N95" s="164">
        <f>IF(M19=0,0, M19-'[1]2019'!M17)</f>
        <v>-715</v>
      </c>
      <c r="O95" s="164">
        <f>IF(N19=0,0, N19-'[1]2019'!N17)</f>
        <v>0</v>
      </c>
      <c r="P95" s="164">
        <f>IF(O19=0,0, O19-'[1]2019'!O17)</f>
        <v>0</v>
      </c>
      <c r="Q95" s="164">
        <f>IF(P19=0,0, P19-'[1]2019'!P17)</f>
        <v>-433</v>
      </c>
      <c r="R95" s="164">
        <f>IF(Q19=0,0, Q19-'[1]2019'!Q17)</f>
        <v>0</v>
      </c>
      <c r="S95" s="164">
        <f>IF(R19=0,0, R19-'[1]2019'!R17)</f>
        <v>-241</v>
      </c>
      <c r="T95" s="164">
        <f>IF(S19=0,0, S19-'[1]2019'!S17)</f>
        <v>-1287</v>
      </c>
      <c r="U95" s="164">
        <f t="shared" si="15"/>
        <v>-5149</v>
      </c>
    </row>
    <row r="96" spans="2:21" ht="23.25" customHeight="1" x14ac:dyDescent="0.25">
      <c r="B96" s="166"/>
      <c r="C96" s="140" t="s">
        <v>47</v>
      </c>
      <c r="D96" s="140" t="s">
        <v>28</v>
      </c>
      <c r="E96" s="140" t="s">
        <v>31</v>
      </c>
      <c r="F96" s="140" t="s">
        <v>45</v>
      </c>
      <c r="G96" s="163">
        <f>H96/'[1]2019'!$G18</f>
        <v>0.25918848242765596</v>
      </c>
      <c r="H96" s="164">
        <f>G20-'[1]2019'!G17</f>
        <v>72156</v>
      </c>
      <c r="I96" s="164">
        <f>H20-'[1]2019'!H18</f>
        <v>-10592</v>
      </c>
      <c r="J96" s="164">
        <f>IF(I20=0,0, I20-'[1]2019'!I18)</f>
        <v>-12334</v>
      </c>
      <c r="K96" s="164">
        <f>IF(J20=0,0, J20-'[1]2019'!J18)</f>
        <v>-14832</v>
      </c>
      <c r="L96" s="164">
        <f>IF(K20=0,0, K20-'[1]2019'!K18)</f>
        <v>-15984</v>
      </c>
      <c r="M96" s="164">
        <f>IF(L20=0,0, L20-'[1]2019'!L18)</f>
        <v>-14296</v>
      </c>
      <c r="N96" s="164">
        <f>IF(M20=0,0, M20-'[1]2019'!M18)</f>
        <v>-16283</v>
      </c>
      <c r="O96" s="164">
        <f>IF(N20=0,0, N20-'[1]2019'!N18)</f>
        <v>-22061</v>
      </c>
      <c r="P96" s="164">
        <f>IF(O20=0,0, O20-'[1]2019'!O18)</f>
        <v>-26302</v>
      </c>
      <c r="Q96" s="164">
        <f>IF(P20=0,0, P20-'[1]2019'!P18)</f>
        <v>-20801</v>
      </c>
      <c r="R96" s="164">
        <f>IF(Q20=0,0, Q20-'[1]2019'!Q18)</f>
        <v>-12585</v>
      </c>
      <c r="S96" s="164">
        <f>IF(R20=0,0, R20-'[1]2019'!R18)</f>
        <v>-11967</v>
      </c>
      <c r="T96" s="164">
        <f>IF(S20=0,0, S20-'[1]2019'!S18)</f>
        <v>-10677</v>
      </c>
      <c r="U96" s="164">
        <f t="shared" si="15"/>
        <v>-188714</v>
      </c>
    </row>
    <row r="97" spans="2:21" ht="16.5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2:21" ht="27" customHeight="1" x14ac:dyDescent="0.3">
      <c r="B98" s="73" t="s">
        <v>103</v>
      </c>
      <c r="C98" s="167"/>
      <c r="D98" s="167"/>
      <c r="E98" s="138"/>
      <c r="F98" s="138"/>
      <c r="G98" s="138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2:21" ht="27" customHeight="1" x14ac:dyDescent="0.3">
      <c r="B99" s="168" t="s">
        <v>104</v>
      </c>
      <c r="C99" s="169" t="s">
        <v>105</v>
      </c>
      <c r="D99" s="170" t="s">
        <v>106</v>
      </c>
      <c r="E99" s="138"/>
      <c r="F99" s="138"/>
      <c r="G99" s="138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2:21" ht="27" customHeight="1" x14ac:dyDescent="0.3">
      <c r="B100" s="171" t="s">
        <v>90</v>
      </c>
      <c r="C100" s="172">
        <f>SUM(C101:C105)</f>
        <v>120573</v>
      </c>
      <c r="D100" s="173">
        <f>SUM(D101:D105)</f>
        <v>56.217750778988368</v>
      </c>
      <c r="E100" s="138"/>
      <c r="F100" s="138"/>
      <c r="G100" s="138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2:21" ht="27" customHeight="1" x14ac:dyDescent="0.3">
      <c r="B101" s="174">
        <v>2015</v>
      </c>
      <c r="C101" s="175">
        <f t="shared" ref="C101:C106" si="16">D56</f>
        <v>27444</v>
      </c>
      <c r="D101" s="176">
        <f>C101*'[1]온실가스 배출량 계산 참고자료'!$D$4</f>
        <v>12.795899184548421</v>
      </c>
      <c r="E101" s="138"/>
      <c r="F101" s="138"/>
      <c r="G101" s="138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2:21" ht="27" customHeight="1" x14ac:dyDescent="0.3">
      <c r="B102" s="174">
        <v>2016</v>
      </c>
      <c r="C102" s="175">
        <f t="shared" si="16"/>
        <v>25213</v>
      </c>
      <c r="D102" s="176">
        <f>C102*'[1]온실가스 배출량 계산 참고자료'!$D$4</f>
        <v>11.755684526308823</v>
      </c>
      <c r="E102" s="138"/>
      <c r="F102" s="138"/>
      <c r="G102" s="138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2:21" ht="27" customHeight="1" x14ac:dyDescent="0.3">
      <c r="B103" s="174">
        <v>2017</v>
      </c>
      <c r="C103" s="175">
        <f t="shared" si="16"/>
        <v>26074</v>
      </c>
      <c r="D103" s="176">
        <f>C103*'[1]온실가스 배출량 계산 참고자료'!$D$4</f>
        <v>12.157129986077669</v>
      </c>
      <c r="E103" s="138"/>
      <c r="F103" s="138"/>
      <c r="G103" s="138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2:21" ht="27" customHeight="1" x14ac:dyDescent="0.25">
      <c r="B104" s="177">
        <v>2018</v>
      </c>
      <c r="C104" s="175">
        <f t="shared" si="16"/>
        <v>24640</v>
      </c>
      <c r="D104" s="176">
        <f>C104*'[1]온실가스 배출량 계산 참고자료'!$D$4</f>
        <v>11.488520474685654</v>
      </c>
      <c r="E104" s="156"/>
      <c r="F104" s="156"/>
      <c r="G104" s="156"/>
      <c r="U104" s="1"/>
    </row>
    <row r="105" spans="2:21" ht="27" customHeight="1" x14ac:dyDescent="0.25">
      <c r="B105" s="178">
        <v>2019</v>
      </c>
      <c r="C105" s="175">
        <f t="shared" si="16"/>
        <v>17202</v>
      </c>
      <c r="D105" s="176">
        <f>C105*'[1]온실가스 배출량 계산 참고자료'!$D$4</f>
        <v>8.0205166073678011</v>
      </c>
      <c r="E105" s="156"/>
      <c r="F105" s="156"/>
      <c r="G105" s="156"/>
      <c r="U105" s="1"/>
    </row>
    <row r="106" spans="2:21" ht="27" customHeight="1" x14ac:dyDescent="0.3">
      <c r="B106" s="179">
        <v>2020</v>
      </c>
      <c r="C106" s="175">
        <f t="shared" si="16"/>
        <v>18384</v>
      </c>
      <c r="D106" s="176">
        <f>C106*'[1]온실가스 배출량 계산 참고자료'!$D$4</f>
        <v>8.5716298866323477</v>
      </c>
      <c r="E106" s="156"/>
      <c r="F106" s="156"/>
      <c r="G106" s="156"/>
      <c r="H106" s="157"/>
      <c r="I106" s="157"/>
      <c r="J106" s="157"/>
      <c r="K106" s="157"/>
      <c r="L106" s="157"/>
      <c r="U106" s="1"/>
    </row>
    <row r="107" spans="2:21" ht="16.5" x14ac:dyDescent="0.3">
      <c r="B107" s="180"/>
      <c r="C107" s="180"/>
      <c r="D107" s="180"/>
      <c r="E107" s="180"/>
      <c r="F107" s="180"/>
      <c r="G107" s="14"/>
      <c r="H107" s="138"/>
      <c r="I107" s="138"/>
      <c r="J107" s="138"/>
      <c r="K107" s="138"/>
      <c r="L107" s="138"/>
      <c r="M107" s="41"/>
      <c r="N107" s="41"/>
      <c r="O107" s="41"/>
      <c r="P107" s="41"/>
      <c r="Q107" s="12"/>
      <c r="R107" s="12"/>
      <c r="S107" s="12"/>
      <c r="T107" s="12"/>
      <c r="U107" s="12"/>
    </row>
  </sheetData>
  <mergeCells count="47">
    <mergeCell ref="B93:B94"/>
    <mergeCell ref="B95:B96"/>
    <mergeCell ref="B107:F107"/>
    <mergeCell ref="N65:T65"/>
    <mergeCell ref="B79:T79"/>
    <mergeCell ref="B82:F82"/>
    <mergeCell ref="G82:T82"/>
    <mergeCell ref="U82:U83"/>
    <mergeCell ref="B91:B92"/>
    <mergeCell ref="B58:C58"/>
    <mergeCell ref="B59:C59"/>
    <mergeCell ref="B60:C60"/>
    <mergeCell ref="B61:C61"/>
    <mergeCell ref="B65:F65"/>
    <mergeCell ref="G65:M65"/>
    <mergeCell ref="B50:C50"/>
    <mergeCell ref="B51:C51"/>
    <mergeCell ref="B54:C54"/>
    <mergeCell ref="B55:C55"/>
    <mergeCell ref="B56:C56"/>
    <mergeCell ref="B57:C57"/>
    <mergeCell ref="B44:C44"/>
    <mergeCell ref="B45:C45"/>
    <mergeCell ref="B46:C46"/>
    <mergeCell ref="B47:C47"/>
    <mergeCell ref="B48:C48"/>
    <mergeCell ref="B49:C49"/>
    <mergeCell ref="B33:B37"/>
    <mergeCell ref="F33:G33"/>
    <mergeCell ref="F34:G34"/>
    <mergeCell ref="F35:G35"/>
    <mergeCell ref="F36:G36"/>
    <mergeCell ref="F37:G37"/>
    <mergeCell ref="B27:C27"/>
    <mergeCell ref="F27:G27"/>
    <mergeCell ref="B28:B32"/>
    <mergeCell ref="F28:G28"/>
    <mergeCell ref="F29:G29"/>
    <mergeCell ref="F30:G30"/>
    <mergeCell ref="F31:G31"/>
    <mergeCell ref="F32:G32"/>
    <mergeCell ref="B5:F5"/>
    <mergeCell ref="G5:S5"/>
    <mergeCell ref="T5:T6"/>
    <mergeCell ref="C15:C16"/>
    <mergeCell ref="C17:C18"/>
    <mergeCell ref="C19:C20"/>
  </mergeCells>
  <phoneticPr fontId="3" type="noConversion"/>
  <conditionalFormatting sqref="T7:U2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{1BCCF018-B723-4712-B684-2F8C1C17DD66}</x14:id>
        </ext>
      </extLst>
    </cfRule>
  </conditionalFormatting>
  <conditionalFormatting sqref="H84:U96">
    <cfRule type="cellIs" dxfId="3" priority="7" operator="greaterThan">
      <formula>0</formula>
    </cfRule>
  </conditionalFormatting>
  <conditionalFormatting sqref="G85:G96">
    <cfRule type="cellIs" dxfId="2" priority="6" operator="greaterThan">
      <formula>0</formula>
    </cfRule>
  </conditionalFormatting>
  <conditionalFormatting sqref="M67:M78">
    <cfRule type="containsText" dxfId="1" priority="5" operator="containsText" text="미달성">
      <formula>NOT(ISERROR(SEARCH("미달성",M67)))</formula>
    </cfRule>
  </conditionalFormatting>
  <conditionalFormatting sqref="T67:U78">
    <cfRule type="containsText" dxfId="0" priority="4" operator="containsText" text="미달성">
      <formula>NOT(ISERROR(SEARCH("미달성",T67)))</formula>
    </cfRule>
  </conditionalFormatting>
  <conditionalFormatting sqref="V67:V7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{13B67BB5-0D6A-4CE2-BFDD-B08235FA10C8}</x14:id>
        </ext>
      </extLst>
    </cfRule>
  </conditionalFormatting>
  <conditionalFormatting sqref="W67:W7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{E24F7AE0-93F8-4D45-8B48-00ACAAFD7A4D}</x14:id>
        </ext>
      </extLst>
    </cfRule>
  </conditionalFormatting>
  <conditionalFormatting sqref="W7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{31EC7E51-0F6A-4E93-A761-012BF633D0BE}</x14:id>
        </ext>
      </extLst>
    </cfRule>
  </conditionalFormatting>
  <pageMargins left="0.2" right="0.21" top="1" bottom="1" header="0.5" footer="0.5"/>
  <pageSetup scale="24" orientation="portrait" horizontalDpi="300" verticalDpi="300" r:id="rId1"/>
  <headerFooter alignWithMargins="0"/>
  <colBreaks count="1" manualBreakCount="1">
    <brk id="21" max="120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CCF018-B723-4712-B684-2F8C1C17DD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T7:U20</xm:sqref>
        </x14:conditionalFormatting>
        <x14:conditionalFormatting xmlns:xm="http://schemas.microsoft.com/office/excel/2006/main">
          <x14:cfRule type="dataBar" id="{13B67BB5-0D6A-4CE2-BFDD-B08235FA10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V67:V79</xm:sqref>
        </x14:conditionalFormatting>
        <x14:conditionalFormatting xmlns:xm="http://schemas.microsoft.com/office/excel/2006/main">
          <x14:cfRule type="dataBar" id="{E24F7AE0-93F8-4D45-8B48-00ACAAFD7A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W67:W78</xm:sqref>
        </x14:conditionalFormatting>
        <x14:conditionalFormatting xmlns:xm="http://schemas.microsoft.com/office/excel/2006/main">
          <x14:cfRule type="dataBar" id="{31EC7E51-0F6A-4E93-A761-012BF633D0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W79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2022-08-10T01:46:07Z</dcterms:created>
  <dcterms:modified xsi:type="dcterms:W3CDTF">2022-08-10T01:46:27Z</dcterms:modified>
</cp:coreProperties>
</file>